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0" yWindow="0" windowWidth="25600" windowHeight="16000" tabRatio="873"/>
  </bookViews>
  <sheets>
    <sheet name="Team Game-by-Game" sheetId="11" r:id="rId1"/>
    <sheet name="Team Breakdowns" sheetId="12" r:id="rId2"/>
    <sheet name="Shots-Goals For" sheetId="44" r:id="rId3"/>
    <sheet name="Shots-Goals Against " sheetId="52" r:id="rId4"/>
    <sheet name="Goal-Scoring Breakdown" sheetId="34" r:id="rId5"/>
    <sheet name="Comets vs. Opponents (Season)" sheetId="19" r:id="rId6"/>
    <sheet name="All-Time Highs &amp; Lows" sheetId="13" r:id="rId7"/>
    <sheet name="Year Highs &amp; Lows" sheetId="53" r:id="rId8"/>
    <sheet name="Player Game-by-Game" sheetId="27" r:id="rId9"/>
    <sheet name="Goalie Game-by-Game" sheetId="51" r:id="rId10"/>
    <sheet name="Shootout Stats" sheetId="36" r:id="rId11"/>
    <sheet name="Current Player Streaks" sheetId="31" r:id="rId12"/>
    <sheet name="2017-18 Transactions" sheetId="33" r:id="rId13"/>
  </sheets>
  <definedNames>
    <definedName name="_xlnm.Print_Area" localSheetId="12">'2017-18 Transactions'!$A$1:$H$84</definedName>
    <definedName name="_xlnm.Print_Area" localSheetId="6">'All-Time Highs &amp; Lows'!$A$1:$C$60</definedName>
    <definedName name="_xlnm.Print_Area" localSheetId="5">'Comets vs. Opponents (Season)'!$A$1:$P$58</definedName>
    <definedName name="_xlnm.Print_Area" localSheetId="11">'Current Player Streaks'!$A$1:$G$66</definedName>
    <definedName name="_xlnm.Print_Area" localSheetId="9">'Goalie Game-by-Game'!$A$1:$Y$84</definedName>
    <definedName name="_xlnm.Print_Area" localSheetId="8">'Player Game-by-Game'!$A$1:$FD$85</definedName>
    <definedName name="_xlnm.Print_Area" localSheetId="3">'Shots-Goals Against '!$A$1:$N$47</definedName>
    <definedName name="_xlnm.Print_Area" localSheetId="2">'Shots-Goals For'!$A$1:$N$47</definedName>
    <definedName name="_xlnm.Print_Area" localSheetId="1">'Team Breakdowns'!$A$1:$Q$44</definedName>
    <definedName name="_xlnm.Print_Area" localSheetId="0">'Team Game-by-Game'!$A$1:$P$77</definedName>
    <definedName name="_xlnm.Print_Titles" localSheetId="9">'Goalie Game-by-Game'!$A:$C,'Goalie Game-by-Game'!$1:$6</definedName>
    <definedName name="_xlnm.Print_Titles" localSheetId="8">'Player Game-by-Game'!$A:$E,'Player Game-by-Game'!$1:$7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Z5" i="27" l="1"/>
  <c r="DV5" i="27"/>
  <c r="DQ5" i="27"/>
  <c r="DL5" i="27"/>
  <c r="CW5" i="27"/>
  <c r="CM5" i="27"/>
  <c r="CH5" i="27"/>
  <c r="BX5" i="27"/>
  <c r="BD5" i="27"/>
  <c r="AY5" i="27"/>
  <c r="AO5" i="27"/>
  <c r="AJ5" i="27"/>
  <c r="Z5" i="27"/>
  <c r="P5" i="51"/>
  <c r="DL6" i="27"/>
  <c r="EZ6" i="27"/>
  <c r="DQ6" i="27"/>
  <c r="DV6" i="27"/>
  <c r="CW6" i="27"/>
  <c r="CM6" i="27"/>
  <c r="CH6" i="27"/>
  <c r="BX6" i="27"/>
  <c r="BS6" i="27"/>
  <c r="BD6" i="27"/>
  <c r="AY6" i="27"/>
  <c r="AO6" i="27"/>
  <c r="AJ6" i="27"/>
  <c r="Z6" i="27"/>
  <c r="F4" i="51"/>
  <c r="BI5" i="27"/>
  <c r="BS5" i="27"/>
  <c r="EA6" i="27"/>
  <c r="EA5" i="27"/>
  <c r="FE5" i="27"/>
  <c r="FE6" i="27"/>
  <c r="EA85" i="27"/>
  <c r="EB85" i="27"/>
  <c r="EC85" i="27"/>
  <c r="ED85" i="27"/>
  <c r="EE85" i="27"/>
  <c r="FE85" i="27"/>
  <c r="FF85" i="27"/>
  <c r="FG85" i="27"/>
  <c r="FH85" i="27"/>
  <c r="FI85" i="27"/>
  <c r="EA46" i="27"/>
  <c r="EB46" i="27"/>
  <c r="EC46" i="27"/>
  <c r="ED46" i="27"/>
  <c r="EE46" i="27"/>
  <c r="FE46" i="27"/>
  <c r="FF46" i="27"/>
  <c r="FG46" i="27"/>
  <c r="FH46" i="27"/>
  <c r="FI46" i="27"/>
  <c r="FE7" i="27"/>
  <c r="FF6" i="27"/>
  <c r="FF5" i="27"/>
  <c r="FF7" i="27"/>
  <c r="FG6" i="27"/>
  <c r="FG5" i="27"/>
  <c r="FG7" i="27"/>
  <c r="FH6" i="27"/>
  <c r="FH5" i="27"/>
  <c r="FH7" i="27"/>
  <c r="FI5" i="27"/>
  <c r="FI6" i="27"/>
  <c r="FI7" i="27"/>
  <c r="EA7" i="27"/>
  <c r="EB5" i="27"/>
  <c r="EB6" i="27"/>
  <c r="EB7" i="27"/>
  <c r="EC5" i="27"/>
  <c r="EC6" i="27"/>
  <c r="EC7" i="27"/>
  <c r="ED5" i="27"/>
  <c r="ED6" i="27"/>
  <c r="ED7" i="27"/>
  <c r="EE5" i="27"/>
  <c r="EE6" i="27"/>
  <c r="EE7" i="27"/>
  <c r="C12" i="34"/>
  <c r="C21" i="34"/>
  <c r="C30" i="34"/>
  <c r="C35" i="34"/>
  <c r="P4" i="51"/>
  <c r="EF6" i="27"/>
  <c r="EF5" i="27"/>
  <c r="EF7" i="27"/>
  <c r="EG5" i="27"/>
  <c r="EG6" i="27"/>
  <c r="EG7" i="27"/>
  <c r="EH5" i="27"/>
  <c r="EH6" i="27"/>
  <c r="EH7" i="27"/>
  <c r="EI5" i="27"/>
  <c r="EI6" i="27"/>
  <c r="EI7" i="27"/>
  <c r="EJ5" i="27"/>
  <c r="EJ6" i="27"/>
  <c r="EJ7" i="27"/>
  <c r="EF46" i="27"/>
  <c r="EG46" i="27"/>
  <c r="EH46" i="27"/>
  <c r="EI46" i="27"/>
  <c r="EJ46" i="27"/>
  <c r="EF85" i="27"/>
  <c r="EG85" i="27"/>
  <c r="EH85" i="27"/>
  <c r="EI85" i="27"/>
  <c r="EJ85" i="27"/>
  <c r="CC85" i="27"/>
  <c r="CD85" i="27"/>
  <c r="CE85" i="27"/>
  <c r="CF85" i="27"/>
  <c r="CG85" i="27"/>
  <c r="CC6" i="27"/>
  <c r="CC5" i="27"/>
  <c r="CC7" i="27"/>
  <c r="CD5" i="27"/>
  <c r="CD6" i="27"/>
  <c r="CD7" i="27"/>
  <c r="CE5" i="27"/>
  <c r="CE6" i="27"/>
  <c r="CE7" i="27"/>
  <c r="CF5" i="27"/>
  <c r="CF6" i="27"/>
  <c r="CF7" i="27"/>
  <c r="CG5" i="27"/>
  <c r="CG6" i="27"/>
  <c r="CG7" i="27"/>
  <c r="CC46" i="27"/>
  <c r="CD46" i="27"/>
  <c r="CE46" i="27"/>
  <c r="CF46" i="27"/>
  <c r="CG46" i="27"/>
  <c r="CR5" i="27"/>
  <c r="DB5" i="27"/>
  <c r="DB6" i="27"/>
  <c r="DB85" i="27"/>
  <c r="DC85" i="27"/>
  <c r="DD85" i="27"/>
  <c r="DE85" i="27"/>
  <c r="DF85" i="27"/>
  <c r="DB46" i="27"/>
  <c r="DC46" i="27"/>
  <c r="DD46" i="27"/>
  <c r="DE46" i="27"/>
  <c r="DF46" i="27"/>
  <c r="DB7" i="27"/>
  <c r="DC6" i="27"/>
  <c r="DC5" i="27"/>
  <c r="DC7" i="27"/>
  <c r="DD6" i="27"/>
  <c r="DD5" i="27"/>
  <c r="DD7" i="27"/>
  <c r="DE6" i="27"/>
  <c r="DE5" i="27"/>
  <c r="DE7" i="27"/>
  <c r="DF5" i="27"/>
  <c r="DF6" i="27"/>
  <c r="DF7" i="27"/>
  <c r="AR5" i="27"/>
  <c r="AR6" i="27"/>
  <c r="CR6" i="27"/>
  <c r="K6" i="27"/>
  <c r="AE5" i="27"/>
  <c r="BI6" i="27"/>
  <c r="BI7" i="27"/>
  <c r="BJ6" i="27"/>
  <c r="BJ5" i="27"/>
  <c r="BJ7" i="27"/>
  <c r="BK6" i="27"/>
  <c r="BK5" i="27"/>
  <c r="BK7" i="27"/>
  <c r="BL6" i="27"/>
  <c r="BL5" i="27"/>
  <c r="BL7" i="27"/>
  <c r="BM6" i="27"/>
  <c r="BM5" i="27"/>
  <c r="BM7" i="27"/>
  <c r="BI85" i="27"/>
  <c r="BJ85" i="27"/>
  <c r="BK85" i="27"/>
  <c r="BL85" i="27"/>
  <c r="BM85" i="27"/>
  <c r="BI46" i="27"/>
  <c r="BJ46" i="27"/>
  <c r="BK46" i="27"/>
  <c r="BL46" i="27"/>
  <c r="BM46" i="27"/>
  <c r="AE6" i="27"/>
  <c r="AI85" i="27"/>
  <c r="AE85" i="27"/>
  <c r="AF85" i="27"/>
  <c r="AG85" i="27"/>
  <c r="AH85" i="27"/>
  <c r="AE46" i="27"/>
  <c r="AF46" i="27"/>
  <c r="AG46" i="27"/>
  <c r="AH46" i="27"/>
  <c r="AI46" i="27"/>
  <c r="AE7" i="27"/>
  <c r="AF5" i="27"/>
  <c r="AF6" i="27"/>
  <c r="AF7" i="27"/>
  <c r="AG5" i="27"/>
  <c r="AG6" i="27"/>
  <c r="AG7" i="27"/>
  <c r="AH5" i="27"/>
  <c r="AH6" i="27"/>
  <c r="AH7" i="27"/>
  <c r="AI5" i="27"/>
  <c r="AI6" i="27"/>
  <c r="AI7" i="27"/>
  <c r="P5" i="27"/>
  <c r="P6" i="27"/>
  <c r="Q29" i="12"/>
  <c r="U85" i="27"/>
  <c r="V85" i="27"/>
  <c r="W85" i="27"/>
  <c r="X85" i="27"/>
  <c r="Y85" i="27"/>
  <c r="U46" i="27"/>
  <c r="V46" i="27"/>
  <c r="W46" i="27"/>
  <c r="X46" i="27"/>
  <c r="Y46" i="27"/>
  <c r="U6" i="27"/>
  <c r="U5" i="27"/>
  <c r="U7" i="27"/>
  <c r="V6" i="27"/>
  <c r="V5" i="27"/>
  <c r="V7" i="27"/>
  <c r="W6" i="27"/>
  <c r="W5" i="27"/>
  <c r="W7" i="27"/>
  <c r="X6" i="27"/>
  <c r="X5" i="27"/>
  <c r="X7" i="27"/>
  <c r="Y5" i="27"/>
  <c r="Y6" i="27"/>
  <c r="Y7" i="27"/>
  <c r="EK6" i="27"/>
  <c r="F5" i="51"/>
  <c r="DL85" i="27"/>
  <c r="DM85" i="27"/>
  <c r="DN85" i="27"/>
  <c r="DO85" i="27"/>
  <c r="DP85" i="27"/>
  <c r="DL7" i="27"/>
  <c r="DM6" i="27"/>
  <c r="DM5" i="27"/>
  <c r="DM7" i="27"/>
  <c r="DN6" i="27"/>
  <c r="DN5" i="27"/>
  <c r="DN7" i="27"/>
  <c r="DO6" i="27"/>
  <c r="DO5" i="27"/>
  <c r="DO7" i="27"/>
  <c r="DP5" i="27"/>
  <c r="DP6" i="27"/>
  <c r="DP7" i="27"/>
  <c r="DL46" i="27"/>
  <c r="DM46" i="27"/>
  <c r="DN46" i="27"/>
  <c r="DO46" i="27"/>
  <c r="DP46" i="27"/>
  <c r="EK5" i="27"/>
  <c r="AO85" i="27"/>
  <c r="AP85" i="27"/>
  <c r="AQ85" i="27"/>
  <c r="AR85" i="27"/>
  <c r="AS85" i="27"/>
  <c r="AO46" i="27"/>
  <c r="AP46" i="27"/>
  <c r="AQ46" i="27"/>
  <c r="AR46" i="27"/>
  <c r="AS46" i="27"/>
  <c r="AO7" i="27"/>
  <c r="AP5" i="27"/>
  <c r="AP6" i="27"/>
  <c r="AP7" i="27"/>
  <c r="AQ5" i="27"/>
  <c r="AQ6" i="27"/>
  <c r="AQ7" i="27"/>
  <c r="AR7" i="27"/>
  <c r="AS5" i="27"/>
  <c r="AS6" i="27"/>
  <c r="AS7" i="27"/>
  <c r="G5" i="27"/>
  <c r="H5" i="27"/>
  <c r="J5" i="27"/>
  <c r="J6" i="27"/>
  <c r="CY6" i="27"/>
  <c r="F6" i="27"/>
  <c r="F46" i="27"/>
  <c r="G46" i="27"/>
  <c r="H46" i="27"/>
  <c r="J46" i="27"/>
  <c r="F85" i="27"/>
  <c r="G85" i="27"/>
  <c r="H85" i="27"/>
  <c r="I85" i="27"/>
  <c r="J85" i="27"/>
  <c r="H6" i="27"/>
  <c r="F7" i="27"/>
  <c r="G6" i="27"/>
  <c r="G7" i="27"/>
  <c r="H7" i="27"/>
  <c r="J7" i="27"/>
  <c r="DX5" i="27"/>
  <c r="DG5" i="27"/>
  <c r="F6" i="51"/>
  <c r="DG6" i="27"/>
  <c r="P6" i="51"/>
  <c r="X5" i="51"/>
  <c r="X4" i="51"/>
  <c r="X6" i="51"/>
  <c r="Y6" i="51"/>
  <c r="EU5" i="27"/>
  <c r="B12" i="34"/>
  <c r="B21" i="34"/>
  <c r="B30" i="34"/>
  <c r="B35" i="34"/>
  <c r="G39" i="12"/>
  <c r="G38" i="12"/>
  <c r="G31" i="12"/>
  <c r="G30" i="12"/>
  <c r="BN6" i="27"/>
  <c r="M17" i="44"/>
  <c r="BR6" i="27"/>
  <c r="BN5" i="27"/>
  <c r="BN7" i="27"/>
  <c r="BO6" i="27"/>
  <c r="BO5" i="27"/>
  <c r="BO7" i="27"/>
  <c r="BP6" i="27"/>
  <c r="BP5" i="27"/>
  <c r="BP7" i="27"/>
  <c r="BQ6" i="27"/>
  <c r="BQ5" i="27"/>
  <c r="BQ7" i="27"/>
  <c r="BR5" i="27"/>
  <c r="BR7" i="27"/>
  <c r="BN46" i="27"/>
  <c r="BO46" i="27"/>
  <c r="BP46" i="27"/>
  <c r="BQ46" i="27"/>
  <c r="BR46" i="27"/>
  <c r="BS46" i="27"/>
  <c r="BT46" i="27"/>
  <c r="BU46" i="27"/>
  <c r="BV46" i="27"/>
  <c r="BW46" i="27"/>
  <c r="BN85" i="27"/>
  <c r="BO85" i="27"/>
  <c r="BP85" i="27"/>
  <c r="BQ85" i="27"/>
  <c r="BR85" i="27"/>
  <c r="BS85" i="27"/>
  <c r="BT85" i="27"/>
  <c r="BU85" i="27"/>
  <c r="BV85" i="27"/>
  <c r="BW85" i="27"/>
  <c r="Q4" i="51"/>
  <c r="K5" i="27"/>
  <c r="M15" i="52"/>
  <c r="M15" i="44"/>
  <c r="EP5" i="27"/>
  <c r="EU6" i="27"/>
  <c r="H9" i="12"/>
  <c r="AT6" i="27"/>
  <c r="EP6" i="27"/>
  <c r="BS7" i="27"/>
  <c r="BT6" i="27"/>
  <c r="BT5" i="27"/>
  <c r="BT7" i="27"/>
  <c r="BU6" i="27"/>
  <c r="BU5" i="27"/>
  <c r="BU7" i="27"/>
  <c r="BV6" i="27"/>
  <c r="BV5" i="27"/>
  <c r="BV7" i="27"/>
  <c r="BW5" i="27"/>
  <c r="BW6" i="27"/>
  <c r="BW7" i="27"/>
  <c r="G5" i="51"/>
  <c r="M26" i="19"/>
  <c r="N45" i="51"/>
  <c r="I45" i="51"/>
  <c r="J45" i="51"/>
  <c r="K45" i="51"/>
  <c r="L45" i="51"/>
  <c r="M45" i="51"/>
  <c r="F45" i="51"/>
  <c r="O45" i="51"/>
  <c r="H45" i="51"/>
  <c r="C28" i="34"/>
  <c r="B28" i="34"/>
  <c r="C29" i="34"/>
  <c r="B29" i="34"/>
  <c r="C19" i="34"/>
  <c r="C11" i="34"/>
  <c r="C10" i="34"/>
  <c r="B11" i="34"/>
  <c r="B10" i="34"/>
  <c r="B20" i="34"/>
  <c r="C20" i="34"/>
  <c r="B19" i="34"/>
  <c r="Z7" i="27"/>
  <c r="AA6" i="27"/>
  <c r="AA5" i="27"/>
  <c r="AA7" i="27"/>
  <c r="AB6" i="27"/>
  <c r="AB5" i="27"/>
  <c r="AB7" i="27"/>
  <c r="AC6" i="27"/>
  <c r="AC5" i="27"/>
  <c r="AC7" i="27"/>
  <c r="AD6" i="27"/>
  <c r="AD5" i="27"/>
  <c r="AD7" i="27"/>
  <c r="P37" i="19"/>
  <c r="Z46" i="27"/>
  <c r="AA46" i="27"/>
  <c r="AB46" i="27"/>
  <c r="AC46" i="27"/>
  <c r="AD46" i="27"/>
  <c r="Z85" i="27"/>
  <c r="AA85" i="27"/>
  <c r="AB85" i="27"/>
  <c r="AC85" i="27"/>
  <c r="AD85" i="27"/>
  <c r="X84" i="51"/>
  <c r="P84" i="51"/>
  <c r="Y84" i="51"/>
  <c r="N84" i="51"/>
  <c r="F84" i="51"/>
  <c r="O84" i="51"/>
  <c r="P45" i="51"/>
  <c r="X45" i="51"/>
  <c r="Y45" i="51"/>
  <c r="Y4" i="51"/>
  <c r="Y5" i="51"/>
  <c r="N5" i="51"/>
  <c r="O5" i="51"/>
  <c r="N4" i="51"/>
  <c r="N6" i="51"/>
  <c r="O6" i="51"/>
  <c r="O4" i="51"/>
  <c r="FD5" i="27"/>
  <c r="L5" i="27"/>
  <c r="M5" i="27"/>
  <c r="N5" i="27"/>
  <c r="O5" i="27"/>
  <c r="Q5" i="27"/>
  <c r="R5" i="27"/>
  <c r="S5" i="27"/>
  <c r="T5" i="27"/>
  <c r="AK5" i="27"/>
  <c r="AL5" i="27"/>
  <c r="AM5" i="27"/>
  <c r="AN5" i="27"/>
  <c r="AT5" i="27"/>
  <c r="AU5" i="27"/>
  <c r="AV5" i="27"/>
  <c r="AW5" i="27"/>
  <c r="AX5" i="27"/>
  <c r="AZ5" i="27"/>
  <c r="BA5" i="27"/>
  <c r="BB5" i="27"/>
  <c r="BC5" i="27"/>
  <c r="BE5" i="27"/>
  <c r="BF5" i="27"/>
  <c r="BG5" i="27"/>
  <c r="BH5" i="27"/>
  <c r="BY5" i="27"/>
  <c r="BZ5" i="27"/>
  <c r="CA5" i="27"/>
  <c r="CB5" i="27"/>
  <c r="CI5" i="27"/>
  <c r="CJ5" i="27"/>
  <c r="CK5" i="27"/>
  <c r="CL5" i="27"/>
  <c r="CN5" i="27"/>
  <c r="CO5" i="27"/>
  <c r="CP5" i="27"/>
  <c r="CQ5" i="27"/>
  <c r="CS5" i="27"/>
  <c r="CT5" i="27"/>
  <c r="CU5" i="27"/>
  <c r="CV5" i="27"/>
  <c r="CX5" i="27"/>
  <c r="CY5" i="27"/>
  <c r="CZ5" i="27"/>
  <c r="DA5" i="27"/>
  <c r="DH5" i="27"/>
  <c r="DI5" i="27"/>
  <c r="DJ5" i="27"/>
  <c r="DK5" i="27"/>
  <c r="DR5" i="27"/>
  <c r="DS5" i="27"/>
  <c r="DT5" i="27"/>
  <c r="DU5" i="27"/>
  <c r="DW5" i="27"/>
  <c r="DY5" i="27"/>
  <c r="DZ5" i="27"/>
  <c r="EL5" i="27"/>
  <c r="EM5" i="27"/>
  <c r="EN5" i="27"/>
  <c r="EO5" i="27"/>
  <c r="EQ5" i="27"/>
  <c r="ER5" i="27"/>
  <c r="ES5" i="27"/>
  <c r="ET5" i="27"/>
  <c r="EV5" i="27"/>
  <c r="EW5" i="27"/>
  <c r="EX5" i="27"/>
  <c r="EY5" i="27"/>
  <c r="FA5" i="27"/>
  <c r="FB5" i="27"/>
  <c r="FC5" i="27"/>
  <c r="L6" i="27"/>
  <c r="M6" i="27"/>
  <c r="N6" i="27"/>
  <c r="O6" i="27"/>
  <c r="Q6" i="27"/>
  <c r="R6" i="27"/>
  <c r="S6" i="27"/>
  <c r="T6" i="27"/>
  <c r="AK6" i="27"/>
  <c r="AL6" i="27"/>
  <c r="AM6" i="27"/>
  <c r="AN6" i="27"/>
  <c r="AU6" i="27"/>
  <c r="AV6" i="27"/>
  <c r="AW6" i="27"/>
  <c r="AX6" i="27"/>
  <c r="AZ6" i="27"/>
  <c r="BA6" i="27"/>
  <c r="BB6" i="27"/>
  <c r="BC6" i="27"/>
  <c r="BE6" i="27"/>
  <c r="BF6" i="27"/>
  <c r="BG6" i="27"/>
  <c r="BH6" i="27"/>
  <c r="BY6" i="27"/>
  <c r="BZ6" i="27"/>
  <c r="CA6" i="27"/>
  <c r="CB6" i="27"/>
  <c r="CI6" i="27"/>
  <c r="CJ6" i="27"/>
  <c r="CK6" i="27"/>
  <c r="CL6" i="27"/>
  <c r="CN6" i="27"/>
  <c r="CO6" i="27"/>
  <c r="CP6" i="27"/>
  <c r="CQ6" i="27"/>
  <c r="CS6" i="27"/>
  <c r="CT6" i="27"/>
  <c r="CU6" i="27"/>
  <c r="CV6" i="27"/>
  <c r="CX6" i="27"/>
  <c r="CZ6" i="27"/>
  <c r="DA6" i="27"/>
  <c r="DH6" i="27"/>
  <c r="DI6" i="27"/>
  <c r="DJ6" i="27"/>
  <c r="DK6" i="27"/>
  <c r="DR6" i="27"/>
  <c r="DS6" i="27"/>
  <c r="DT6" i="27"/>
  <c r="DU6" i="27"/>
  <c r="DW6" i="27"/>
  <c r="DX6" i="27"/>
  <c r="DY6" i="27"/>
  <c r="DZ6" i="27"/>
  <c r="EL6" i="27"/>
  <c r="EM6" i="27"/>
  <c r="EN6" i="27"/>
  <c r="EO6" i="27"/>
  <c r="EQ6" i="27"/>
  <c r="ER6" i="27"/>
  <c r="ES6" i="27"/>
  <c r="ET6" i="27"/>
  <c r="EV6" i="27"/>
  <c r="EW6" i="27"/>
  <c r="EX6" i="27"/>
  <c r="EY6" i="27"/>
  <c r="FA6" i="27"/>
  <c r="FB6" i="27"/>
  <c r="FC6" i="27"/>
  <c r="FD6" i="27"/>
  <c r="K7" i="27"/>
  <c r="L7" i="27"/>
  <c r="M7" i="27"/>
  <c r="N7" i="27"/>
  <c r="O7" i="27"/>
  <c r="P7" i="27"/>
  <c r="Q7" i="27"/>
  <c r="R7" i="27"/>
  <c r="S7" i="27"/>
  <c r="T7" i="27"/>
  <c r="AJ7" i="27"/>
  <c r="AK7" i="27"/>
  <c r="AL7" i="27"/>
  <c r="AM7" i="27"/>
  <c r="AN7" i="27"/>
  <c r="AT7" i="27"/>
  <c r="AU7" i="27"/>
  <c r="AV7" i="27"/>
  <c r="AW7" i="27"/>
  <c r="AX7" i="27"/>
  <c r="AY7" i="27"/>
  <c r="AZ7" i="27"/>
  <c r="BA7" i="27"/>
  <c r="BB7" i="27"/>
  <c r="BC7" i="27"/>
  <c r="BD7" i="27"/>
  <c r="BE7" i="27"/>
  <c r="BF7" i="27"/>
  <c r="BG7" i="27"/>
  <c r="BH7" i="27"/>
  <c r="BX7" i="27"/>
  <c r="BY7" i="27"/>
  <c r="BZ7" i="27"/>
  <c r="CA7" i="27"/>
  <c r="CB7" i="27"/>
  <c r="CH7" i="27"/>
  <c r="CI7" i="27"/>
  <c r="CJ7" i="27"/>
  <c r="CK7" i="27"/>
  <c r="CL7" i="27"/>
  <c r="CM7" i="27"/>
  <c r="CN7" i="27"/>
  <c r="CO7" i="27"/>
  <c r="CP7" i="27"/>
  <c r="CQ7" i="27"/>
  <c r="CR7" i="27"/>
  <c r="CS7" i="27"/>
  <c r="CT7" i="27"/>
  <c r="CU7" i="27"/>
  <c r="CV7" i="27"/>
  <c r="CW7" i="27"/>
  <c r="CX7" i="27"/>
  <c r="CY7" i="27"/>
  <c r="CZ7" i="27"/>
  <c r="DA7" i="27"/>
  <c r="DG7" i="27"/>
  <c r="DH7" i="27"/>
  <c r="DI7" i="27"/>
  <c r="DJ7" i="27"/>
  <c r="DK7" i="27"/>
  <c r="DQ7" i="27"/>
  <c r="DR7" i="27"/>
  <c r="DS7" i="27"/>
  <c r="DT7" i="27"/>
  <c r="DU7" i="27"/>
  <c r="DV7" i="27"/>
  <c r="DW7" i="27"/>
  <c r="DX7" i="27"/>
  <c r="DY7" i="27"/>
  <c r="DZ7" i="27"/>
  <c r="EK7" i="27"/>
  <c r="EL7" i="27"/>
  <c r="EM7" i="27"/>
  <c r="EN7" i="27"/>
  <c r="EO7" i="27"/>
  <c r="EP7" i="27"/>
  <c r="EQ7" i="27"/>
  <c r="ER7" i="27"/>
  <c r="ES7" i="27"/>
  <c r="ET7" i="27"/>
  <c r="EU7" i="27"/>
  <c r="EV7" i="27"/>
  <c r="EW7" i="27"/>
  <c r="EX7" i="27"/>
  <c r="EY7" i="27"/>
  <c r="EZ7" i="27"/>
  <c r="FA7" i="27"/>
  <c r="FB7" i="27"/>
  <c r="FC7" i="27"/>
  <c r="FD7" i="27"/>
  <c r="K46" i="27"/>
  <c r="L46" i="27"/>
  <c r="M46" i="27"/>
  <c r="N46" i="27"/>
  <c r="O46" i="27"/>
  <c r="P46" i="27"/>
  <c r="Q46" i="27"/>
  <c r="R46" i="27"/>
  <c r="S46" i="27"/>
  <c r="T46" i="27"/>
  <c r="AJ46" i="27"/>
  <c r="AK46" i="27"/>
  <c r="AL46" i="27"/>
  <c r="AM46" i="27"/>
  <c r="AN46" i="27"/>
  <c r="AT46" i="27"/>
  <c r="AU46" i="27"/>
  <c r="AV46" i="27"/>
  <c r="AW46" i="27"/>
  <c r="AX46" i="27"/>
  <c r="AY46" i="27"/>
  <c r="AZ46" i="27"/>
  <c r="BA46" i="27"/>
  <c r="BB46" i="27"/>
  <c r="BC46" i="27"/>
  <c r="BD46" i="27"/>
  <c r="BE46" i="27"/>
  <c r="BF46" i="27"/>
  <c r="BG46" i="27"/>
  <c r="BH46" i="27"/>
  <c r="BX46" i="27"/>
  <c r="BY46" i="27"/>
  <c r="BZ46" i="27"/>
  <c r="CA46" i="27"/>
  <c r="CB46" i="27"/>
  <c r="CH46" i="27"/>
  <c r="CI46" i="27"/>
  <c r="CJ46" i="27"/>
  <c r="CK46" i="27"/>
  <c r="CL46" i="27"/>
  <c r="CM46" i="27"/>
  <c r="CN46" i="27"/>
  <c r="CO46" i="27"/>
  <c r="CP46" i="27"/>
  <c r="CQ46" i="27"/>
  <c r="CR46" i="27"/>
  <c r="CS46" i="27"/>
  <c r="CT46" i="27"/>
  <c r="CU46" i="27"/>
  <c r="CV46" i="27"/>
  <c r="CW46" i="27"/>
  <c r="CX46" i="27"/>
  <c r="CY46" i="27"/>
  <c r="CZ46" i="27"/>
  <c r="DA46" i="27"/>
  <c r="DG46" i="27"/>
  <c r="DH46" i="27"/>
  <c r="DI46" i="27"/>
  <c r="DJ46" i="27"/>
  <c r="DK46" i="27"/>
  <c r="DQ46" i="27"/>
  <c r="DR46" i="27"/>
  <c r="DS46" i="27"/>
  <c r="DT46" i="27"/>
  <c r="DU46" i="27"/>
  <c r="DV46" i="27"/>
  <c r="DW46" i="27"/>
  <c r="DX46" i="27"/>
  <c r="DY46" i="27"/>
  <c r="DZ46" i="27"/>
  <c r="EK46" i="27"/>
  <c r="EL46" i="27"/>
  <c r="EM46" i="27"/>
  <c r="EN46" i="27"/>
  <c r="EO46" i="27"/>
  <c r="EP46" i="27"/>
  <c r="EQ46" i="27"/>
  <c r="ER46" i="27"/>
  <c r="ES46" i="27"/>
  <c r="ET46" i="27"/>
  <c r="EU46" i="27"/>
  <c r="EV46" i="27"/>
  <c r="EW46" i="27"/>
  <c r="EX46" i="27"/>
  <c r="EY46" i="27"/>
  <c r="EZ46" i="27"/>
  <c r="FA46" i="27"/>
  <c r="FB46" i="27"/>
  <c r="FC46" i="27"/>
  <c r="FD46" i="27"/>
  <c r="FD85" i="27"/>
  <c r="K85" i="27"/>
  <c r="L85" i="27"/>
  <c r="M85" i="27"/>
  <c r="N85" i="27"/>
  <c r="O85" i="27"/>
  <c r="P85" i="27"/>
  <c r="Q85" i="27"/>
  <c r="R85" i="27"/>
  <c r="S85" i="27"/>
  <c r="T85" i="27"/>
  <c r="AJ85" i="27"/>
  <c r="AK85" i="27"/>
  <c r="AL85" i="27"/>
  <c r="AM85" i="27"/>
  <c r="AN85" i="27"/>
  <c r="AT85" i="27"/>
  <c r="AU85" i="27"/>
  <c r="AV85" i="27"/>
  <c r="AW85" i="27"/>
  <c r="AX85" i="27"/>
  <c r="AY85" i="27"/>
  <c r="AZ85" i="27"/>
  <c r="BA85" i="27"/>
  <c r="BB85" i="27"/>
  <c r="BC85" i="27"/>
  <c r="BD85" i="27"/>
  <c r="BE85" i="27"/>
  <c r="BF85" i="27"/>
  <c r="BG85" i="27"/>
  <c r="BH85" i="27"/>
  <c r="BX85" i="27"/>
  <c r="BY85" i="27"/>
  <c r="BZ85" i="27"/>
  <c r="CA85" i="27"/>
  <c r="CB85" i="27"/>
  <c r="CH85" i="27"/>
  <c r="CI85" i="27"/>
  <c r="CJ85" i="27"/>
  <c r="CK85" i="27"/>
  <c r="CL85" i="27"/>
  <c r="CM85" i="27"/>
  <c r="CN85" i="27"/>
  <c r="CO85" i="27"/>
  <c r="CP85" i="27"/>
  <c r="CQ85" i="27"/>
  <c r="CR85" i="27"/>
  <c r="CS85" i="27"/>
  <c r="CT85" i="27"/>
  <c r="CU85" i="27"/>
  <c r="CV85" i="27"/>
  <c r="CW85" i="27"/>
  <c r="CX85" i="27"/>
  <c r="CY85" i="27"/>
  <c r="CZ85" i="27"/>
  <c r="DA85" i="27"/>
  <c r="DG85" i="27"/>
  <c r="DH85" i="27"/>
  <c r="DI85" i="27"/>
  <c r="DJ85" i="27"/>
  <c r="DK85" i="27"/>
  <c r="DQ85" i="27"/>
  <c r="DR85" i="27"/>
  <c r="DS85" i="27"/>
  <c r="DT85" i="27"/>
  <c r="DU85" i="27"/>
  <c r="DV85" i="27"/>
  <c r="DW85" i="27"/>
  <c r="DX85" i="27"/>
  <c r="DY85" i="27"/>
  <c r="DZ85" i="27"/>
  <c r="EK85" i="27"/>
  <c r="EL85" i="27"/>
  <c r="EM85" i="27"/>
  <c r="EN85" i="27"/>
  <c r="EO85" i="27"/>
  <c r="EP85" i="27"/>
  <c r="EQ85" i="27"/>
  <c r="ER85" i="27"/>
  <c r="ES85" i="27"/>
  <c r="ET85" i="27"/>
  <c r="EU85" i="27"/>
  <c r="EV85" i="27"/>
  <c r="EW85" i="27"/>
  <c r="EX85" i="27"/>
  <c r="EY85" i="27"/>
  <c r="EZ85" i="27"/>
  <c r="FA85" i="27"/>
  <c r="FB85" i="27"/>
  <c r="FC85" i="27"/>
  <c r="R5" i="51"/>
  <c r="S5" i="51"/>
  <c r="T5" i="51"/>
  <c r="U5" i="51"/>
  <c r="V5" i="51"/>
  <c r="Q5" i="51"/>
  <c r="R4" i="51"/>
  <c r="S4" i="51"/>
  <c r="T4" i="51"/>
  <c r="U4" i="51"/>
  <c r="V4" i="51"/>
  <c r="J4" i="51"/>
  <c r="H4" i="51"/>
  <c r="I4" i="51"/>
  <c r="K4" i="51"/>
  <c r="L4" i="51"/>
  <c r="G4" i="51"/>
  <c r="H5" i="51"/>
  <c r="I5" i="51"/>
  <c r="J5" i="51"/>
  <c r="K5" i="51"/>
  <c r="L5" i="51"/>
  <c r="W4" i="51"/>
  <c r="M4" i="51"/>
  <c r="W5" i="51"/>
  <c r="M5" i="51"/>
  <c r="U84" i="51"/>
  <c r="V84" i="51"/>
  <c r="W84" i="51"/>
  <c r="R84" i="51"/>
  <c r="S84" i="51"/>
  <c r="T84" i="51"/>
  <c r="Q84" i="51"/>
  <c r="K84" i="51"/>
  <c r="L84" i="51"/>
  <c r="M84" i="51"/>
  <c r="H84" i="51"/>
  <c r="I84" i="51"/>
  <c r="J84" i="51"/>
  <c r="G84" i="51"/>
  <c r="U45" i="51"/>
  <c r="V45" i="51"/>
  <c r="W45" i="51"/>
  <c r="R45" i="51"/>
  <c r="S45" i="51"/>
  <c r="T45" i="51"/>
  <c r="Q45" i="51"/>
  <c r="G45" i="51"/>
  <c r="U6" i="51"/>
  <c r="V6" i="51"/>
  <c r="W6" i="51"/>
  <c r="R6" i="51"/>
  <c r="S6" i="51"/>
  <c r="T6" i="51"/>
  <c r="Q6" i="51"/>
  <c r="K6" i="51"/>
  <c r="L6" i="51"/>
  <c r="M6" i="51"/>
  <c r="H6" i="51"/>
  <c r="I6" i="51"/>
  <c r="J6" i="51"/>
  <c r="G6" i="51"/>
  <c r="O56" i="19"/>
  <c r="O57" i="19"/>
  <c r="N57" i="19"/>
  <c r="N56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8" i="19"/>
  <c r="H56" i="19"/>
  <c r="I56" i="19"/>
  <c r="J56" i="19"/>
  <c r="K56" i="19"/>
  <c r="L56" i="19"/>
  <c r="H57" i="19"/>
  <c r="I57" i="19"/>
  <c r="J57" i="19"/>
  <c r="K57" i="19"/>
  <c r="L57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8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8" i="19"/>
  <c r="J44" i="19"/>
  <c r="J46" i="19"/>
  <c r="J47" i="19"/>
  <c r="J48" i="19"/>
  <c r="J49" i="19"/>
  <c r="J50" i="19"/>
  <c r="J51" i="19"/>
  <c r="J52" i="19"/>
  <c r="J53" i="19"/>
  <c r="J54" i="19"/>
  <c r="J55" i="19"/>
  <c r="J45" i="19"/>
  <c r="J58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8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8" i="19"/>
  <c r="G57" i="19"/>
  <c r="G56" i="19"/>
  <c r="C56" i="19"/>
  <c r="D56" i="19"/>
  <c r="E56" i="19"/>
  <c r="C57" i="19"/>
  <c r="D57" i="19"/>
  <c r="E57" i="19"/>
  <c r="B57" i="19"/>
  <c r="B56" i="19"/>
  <c r="P57" i="19"/>
  <c r="M57" i="19"/>
  <c r="P38" i="19"/>
  <c r="P18" i="19"/>
  <c r="M18" i="19"/>
  <c r="M38" i="19"/>
  <c r="O39" i="19"/>
  <c r="N39" i="19"/>
  <c r="L39" i="19"/>
  <c r="K39" i="19"/>
  <c r="I39" i="19"/>
  <c r="H39" i="19"/>
  <c r="G39" i="19"/>
  <c r="E39" i="19"/>
  <c r="D39" i="19"/>
  <c r="C39" i="19"/>
  <c r="B39" i="19"/>
  <c r="J39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8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8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8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8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8" i="19"/>
  <c r="N59" i="52"/>
  <c r="M57" i="44"/>
  <c r="N55" i="44"/>
  <c r="N56" i="44"/>
  <c r="N57" i="44"/>
  <c r="N58" i="44"/>
  <c r="N59" i="44"/>
  <c r="N60" i="44"/>
  <c r="N61" i="44"/>
  <c r="N62" i="44"/>
  <c r="N63" i="44"/>
  <c r="N64" i="44"/>
  <c r="N65" i="44"/>
  <c r="N66" i="44"/>
  <c r="N67" i="44"/>
  <c r="N68" i="44"/>
  <c r="N69" i="44"/>
  <c r="N70" i="44"/>
  <c r="N71" i="44"/>
  <c r="N72" i="44"/>
  <c r="N73" i="44"/>
  <c r="N74" i="44"/>
  <c r="N75" i="44"/>
  <c r="N76" i="44"/>
  <c r="N77" i="44"/>
  <c r="N78" i="44"/>
  <c r="N79" i="44"/>
  <c r="N80" i="44"/>
  <c r="N81" i="44"/>
  <c r="N82" i="44"/>
  <c r="N83" i="44"/>
  <c r="N84" i="44"/>
  <c r="N85" i="44"/>
  <c r="N86" i="44"/>
  <c r="N87" i="44"/>
  <c r="N88" i="44"/>
  <c r="N89" i="44"/>
  <c r="N90" i="44"/>
  <c r="N91" i="44"/>
  <c r="N92" i="44"/>
  <c r="N94" i="44"/>
  <c r="M55" i="44"/>
  <c r="M56" i="44"/>
  <c r="M58" i="44"/>
  <c r="M59" i="44"/>
  <c r="M60" i="44"/>
  <c r="M61" i="44"/>
  <c r="M62" i="44"/>
  <c r="M63" i="44"/>
  <c r="M64" i="44"/>
  <c r="M65" i="44"/>
  <c r="M66" i="44"/>
  <c r="M67" i="44"/>
  <c r="M68" i="44"/>
  <c r="M69" i="44"/>
  <c r="M70" i="44"/>
  <c r="M71" i="44"/>
  <c r="M72" i="44"/>
  <c r="M73" i="44"/>
  <c r="M74" i="44"/>
  <c r="M75" i="44"/>
  <c r="M76" i="44"/>
  <c r="M77" i="44"/>
  <c r="M78" i="44"/>
  <c r="M79" i="44"/>
  <c r="M80" i="44"/>
  <c r="M81" i="44"/>
  <c r="M82" i="44"/>
  <c r="M83" i="44"/>
  <c r="M84" i="44"/>
  <c r="M85" i="44"/>
  <c r="M86" i="44"/>
  <c r="M87" i="44"/>
  <c r="M88" i="44"/>
  <c r="M89" i="44"/>
  <c r="M90" i="44"/>
  <c r="M91" i="44"/>
  <c r="M92" i="44"/>
  <c r="M94" i="44"/>
  <c r="N56" i="52"/>
  <c r="N57" i="52"/>
  <c r="N58" i="52"/>
  <c r="N60" i="52"/>
  <c r="N61" i="52"/>
  <c r="N62" i="52"/>
  <c r="N63" i="52"/>
  <c r="N64" i="52"/>
  <c r="N65" i="52"/>
  <c r="N66" i="52"/>
  <c r="N67" i="52"/>
  <c r="N68" i="52"/>
  <c r="N69" i="52"/>
  <c r="N70" i="52"/>
  <c r="N71" i="52"/>
  <c r="N72" i="52"/>
  <c r="N73" i="52"/>
  <c r="N74" i="52"/>
  <c r="N75" i="52"/>
  <c r="N76" i="52"/>
  <c r="N77" i="52"/>
  <c r="N78" i="52"/>
  <c r="N79" i="52"/>
  <c r="N80" i="52"/>
  <c r="N81" i="52"/>
  <c r="N82" i="52"/>
  <c r="N83" i="52"/>
  <c r="N84" i="52"/>
  <c r="N85" i="52"/>
  <c r="N86" i="52"/>
  <c r="N87" i="52"/>
  <c r="N88" i="52"/>
  <c r="N89" i="52"/>
  <c r="N90" i="52"/>
  <c r="N91" i="52"/>
  <c r="N92" i="52"/>
  <c r="M56" i="52"/>
  <c r="M57" i="52"/>
  <c r="M58" i="52"/>
  <c r="M59" i="52"/>
  <c r="M60" i="52"/>
  <c r="M61" i="52"/>
  <c r="M62" i="52"/>
  <c r="M63" i="52"/>
  <c r="M64" i="52"/>
  <c r="M65" i="52"/>
  <c r="M66" i="52"/>
  <c r="M67" i="52"/>
  <c r="M68" i="52"/>
  <c r="M69" i="52"/>
  <c r="M70" i="52"/>
  <c r="M71" i="52"/>
  <c r="M72" i="52"/>
  <c r="M73" i="52"/>
  <c r="M74" i="52"/>
  <c r="M75" i="52"/>
  <c r="M76" i="52"/>
  <c r="M77" i="52"/>
  <c r="M78" i="52"/>
  <c r="M79" i="52"/>
  <c r="M80" i="52"/>
  <c r="M81" i="52"/>
  <c r="M82" i="52"/>
  <c r="M83" i="52"/>
  <c r="M84" i="52"/>
  <c r="M85" i="52"/>
  <c r="M86" i="52"/>
  <c r="M87" i="52"/>
  <c r="M88" i="52"/>
  <c r="M89" i="52"/>
  <c r="M90" i="52"/>
  <c r="M91" i="52"/>
  <c r="M92" i="52"/>
  <c r="N55" i="52"/>
  <c r="M55" i="52"/>
  <c r="N94" i="52"/>
  <c r="M94" i="52"/>
  <c r="K94" i="52"/>
  <c r="J94" i="52"/>
  <c r="I94" i="52"/>
  <c r="H94" i="52"/>
  <c r="G94" i="52"/>
  <c r="F94" i="52"/>
  <c r="E94" i="52"/>
  <c r="D94" i="52"/>
  <c r="C94" i="52"/>
  <c r="K94" i="44"/>
  <c r="J94" i="44"/>
  <c r="I94" i="44"/>
  <c r="H94" i="44"/>
  <c r="G94" i="44"/>
  <c r="F94" i="44"/>
  <c r="E94" i="44"/>
  <c r="D94" i="44"/>
  <c r="C94" i="44"/>
  <c r="P13" i="19"/>
  <c r="O55" i="19"/>
  <c r="N8" i="52"/>
  <c r="N9" i="52"/>
  <c r="N10" i="52"/>
  <c r="N11" i="52"/>
  <c r="N12" i="52"/>
  <c r="N13" i="52"/>
  <c r="N14" i="52"/>
  <c r="N15" i="52"/>
  <c r="N16" i="52"/>
  <c r="N17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39" i="52"/>
  <c r="N40" i="52"/>
  <c r="N41" i="52"/>
  <c r="N42" i="52"/>
  <c r="N43" i="52"/>
  <c r="N44" i="52"/>
  <c r="N45" i="52"/>
  <c r="N47" i="52"/>
  <c r="M37" i="52"/>
  <c r="M8" i="52"/>
  <c r="M9" i="52"/>
  <c r="M10" i="52"/>
  <c r="M11" i="52"/>
  <c r="M12" i="52"/>
  <c r="M13" i="52"/>
  <c r="M14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8" i="52"/>
  <c r="M39" i="52"/>
  <c r="M40" i="52"/>
  <c r="M41" i="52"/>
  <c r="M42" i="52"/>
  <c r="M43" i="52"/>
  <c r="M44" i="52"/>
  <c r="M45" i="52"/>
  <c r="M47" i="52"/>
  <c r="Q35" i="12"/>
  <c r="Q34" i="12"/>
  <c r="Q32" i="12"/>
  <c r="Q31" i="12"/>
  <c r="Q28" i="12"/>
  <c r="Q27" i="12"/>
  <c r="Q26" i="12"/>
  <c r="Q25" i="12"/>
  <c r="Q24" i="12"/>
  <c r="Q22" i="12"/>
  <c r="Q21" i="12"/>
  <c r="Q20" i="12"/>
  <c r="M19" i="19"/>
  <c r="O45" i="19"/>
  <c r="O46" i="19"/>
  <c r="O47" i="19"/>
  <c r="O48" i="19"/>
  <c r="O49" i="19"/>
  <c r="O50" i="19"/>
  <c r="O51" i="19"/>
  <c r="O52" i="19"/>
  <c r="O53" i="19"/>
  <c r="O54" i="19"/>
  <c r="O44" i="19"/>
  <c r="M45" i="19"/>
  <c r="M47" i="19"/>
  <c r="M48" i="19"/>
  <c r="M49" i="19"/>
  <c r="M50" i="19"/>
  <c r="M51" i="19"/>
  <c r="M52" i="19"/>
  <c r="M53" i="19"/>
  <c r="M54" i="19"/>
  <c r="M55" i="19"/>
  <c r="M44" i="19"/>
  <c r="M58" i="19"/>
  <c r="M4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M37" i="19"/>
  <c r="P36" i="19"/>
  <c r="M36" i="19"/>
  <c r="P35" i="19"/>
  <c r="M35" i="19"/>
  <c r="P34" i="19"/>
  <c r="M34" i="19"/>
  <c r="P33" i="19"/>
  <c r="M33" i="19"/>
  <c r="P32" i="19"/>
  <c r="M32" i="19"/>
  <c r="P31" i="19"/>
  <c r="M31" i="19"/>
  <c r="P30" i="19"/>
  <c r="M30" i="19"/>
  <c r="P29" i="19"/>
  <c r="M29" i="19"/>
  <c r="P28" i="19"/>
  <c r="M28" i="19"/>
  <c r="P27" i="19"/>
  <c r="M27" i="19"/>
  <c r="P26" i="19"/>
  <c r="P25" i="19"/>
  <c r="M25" i="19"/>
  <c r="P19" i="19"/>
  <c r="P17" i="19"/>
  <c r="M17" i="19"/>
  <c r="P16" i="19"/>
  <c r="M16" i="19"/>
  <c r="K47" i="52"/>
  <c r="J47" i="52"/>
  <c r="I47" i="52"/>
  <c r="H47" i="52"/>
  <c r="G47" i="52"/>
  <c r="F47" i="52"/>
  <c r="E47" i="52"/>
  <c r="D47" i="52"/>
  <c r="C47" i="52"/>
  <c r="M39" i="19"/>
  <c r="P39" i="19"/>
  <c r="H14" i="12"/>
  <c r="C39" i="34"/>
  <c r="B39" i="34"/>
  <c r="D21" i="34"/>
  <c r="D33" i="34"/>
  <c r="D32" i="34"/>
  <c r="D26" i="34"/>
  <c r="D25" i="34"/>
  <c r="D24" i="34"/>
  <c r="D23" i="34"/>
  <c r="D17" i="34"/>
  <c r="D16" i="34"/>
  <c r="D15" i="34"/>
  <c r="D14" i="34"/>
  <c r="D10" i="34"/>
  <c r="D8" i="34"/>
  <c r="D7" i="34"/>
  <c r="D6" i="34"/>
  <c r="D5" i="34"/>
  <c r="H20" i="19"/>
  <c r="G20" i="19"/>
  <c r="N20" i="19"/>
  <c r="O20" i="19"/>
  <c r="L20" i="19"/>
  <c r="K20" i="19"/>
  <c r="J20" i="19"/>
  <c r="I20" i="19"/>
  <c r="E20" i="19"/>
  <c r="D20" i="19"/>
  <c r="C20" i="19"/>
  <c r="B20" i="19"/>
  <c r="P15" i="19"/>
  <c r="M15" i="19"/>
  <c r="P14" i="19"/>
  <c r="M14" i="19"/>
  <c r="M13" i="19"/>
  <c r="P7" i="19"/>
  <c r="M7" i="19"/>
  <c r="P12" i="19"/>
  <c r="M12" i="19"/>
  <c r="P11" i="19"/>
  <c r="M11" i="19"/>
  <c r="P10" i="19"/>
  <c r="M10" i="19"/>
  <c r="P9" i="19"/>
  <c r="M9" i="19"/>
  <c r="P8" i="19"/>
  <c r="M8" i="19"/>
  <c r="P6" i="19"/>
  <c r="M6" i="19"/>
  <c r="K47" i="44"/>
  <c r="J47" i="44"/>
  <c r="I47" i="44"/>
  <c r="H47" i="44"/>
  <c r="G47" i="44"/>
  <c r="F47" i="44"/>
  <c r="E47" i="44"/>
  <c r="D47" i="44"/>
  <c r="C47" i="44"/>
  <c r="N45" i="44"/>
  <c r="M45" i="44"/>
  <c r="N44" i="44"/>
  <c r="M44" i="44"/>
  <c r="N43" i="44"/>
  <c r="M43" i="44"/>
  <c r="N42" i="44"/>
  <c r="M42" i="44"/>
  <c r="N41" i="44"/>
  <c r="M41" i="44"/>
  <c r="N40" i="44"/>
  <c r="M40" i="44"/>
  <c r="N39" i="44"/>
  <c r="M39" i="44"/>
  <c r="N38" i="44"/>
  <c r="M38" i="44"/>
  <c r="N37" i="44"/>
  <c r="M37" i="44"/>
  <c r="N36" i="44"/>
  <c r="M36" i="44"/>
  <c r="N35" i="44"/>
  <c r="M35" i="44"/>
  <c r="N34" i="44"/>
  <c r="M34" i="44"/>
  <c r="N33" i="44"/>
  <c r="M33" i="44"/>
  <c r="N32" i="44"/>
  <c r="M32" i="44"/>
  <c r="N31" i="44"/>
  <c r="M31" i="44"/>
  <c r="N30" i="44"/>
  <c r="M30" i="44"/>
  <c r="N29" i="44"/>
  <c r="M29" i="44"/>
  <c r="N28" i="44"/>
  <c r="M28" i="44"/>
  <c r="N27" i="44"/>
  <c r="M27" i="44"/>
  <c r="N26" i="44"/>
  <c r="M26" i="44"/>
  <c r="N25" i="44"/>
  <c r="M25" i="44"/>
  <c r="N24" i="44"/>
  <c r="M24" i="44"/>
  <c r="N23" i="44"/>
  <c r="M23" i="44"/>
  <c r="N22" i="44"/>
  <c r="M22" i="44"/>
  <c r="N21" i="44"/>
  <c r="M21" i="44"/>
  <c r="N20" i="44"/>
  <c r="M20" i="44"/>
  <c r="N19" i="44"/>
  <c r="M19" i="44"/>
  <c r="N18" i="44"/>
  <c r="M18" i="44"/>
  <c r="N17" i="44"/>
  <c r="N16" i="44"/>
  <c r="M16" i="44"/>
  <c r="N15" i="44"/>
  <c r="N14" i="44"/>
  <c r="M14" i="44"/>
  <c r="N13" i="44"/>
  <c r="M13" i="44"/>
  <c r="N12" i="44"/>
  <c r="M12" i="44"/>
  <c r="N11" i="44"/>
  <c r="M11" i="44"/>
  <c r="N10" i="44"/>
  <c r="M10" i="44"/>
  <c r="N9" i="44"/>
  <c r="M9" i="44"/>
  <c r="N8" i="44"/>
  <c r="M8" i="44"/>
  <c r="H39" i="12"/>
  <c r="H38" i="12"/>
  <c r="H31" i="12"/>
  <c r="H30" i="12"/>
  <c r="H23" i="12"/>
  <c r="H22" i="12"/>
  <c r="H21" i="12"/>
  <c r="H20" i="12"/>
  <c r="Q18" i="12"/>
  <c r="H19" i="12"/>
  <c r="Q17" i="12"/>
  <c r="H18" i="12"/>
  <c r="Q16" i="12"/>
  <c r="H17" i="12"/>
  <c r="Q14" i="12"/>
  <c r="Q13" i="12"/>
  <c r="H15" i="12"/>
  <c r="Q12" i="12"/>
  <c r="H12" i="12"/>
  <c r="H11" i="12"/>
  <c r="Q10" i="12"/>
  <c r="Q9" i="12"/>
  <c r="M47" i="44"/>
  <c r="M20" i="19"/>
  <c r="P20" i="19"/>
  <c r="D28" i="34"/>
  <c r="D30" i="34"/>
  <c r="D19" i="34"/>
  <c r="D11" i="34"/>
  <c r="D20" i="34"/>
  <c r="O58" i="19"/>
  <c r="P58" i="19"/>
  <c r="D29" i="34"/>
  <c r="N47" i="44"/>
  <c r="P56" i="19"/>
  <c r="M56" i="19"/>
  <c r="D12" i="34"/>
  <c r="D35" i="34"/>
</calcChain>
</file>

<file path=xl/sharedStrings.xml><?xml version="1.0" encoding="utf-8"?>
<sst xmlns="http://schemas.openxmlformats.org/spreadsheetml/2006/main" count="2724" uniqueCount="668">
  <si>
    <t>GAME HIGHS AND LOWS</t>
  </si>
  <si>
    <t>Longest Losing Streak</t>
  </si>
  <si>
    <t>Fewest Shots Taken (not including OT)</t>
  </si>
  <si>
    <t>Most Power-play Goals Allowed</t>
  </si>
  <si>
    <t>2nd Period 5:00-9:59</t>
  </si>
  <si>
    <t>Most Goals Allowed (Gms ending in SO)</t>
  </si>
  <si>
    <t>2nd HALF</t>
  </si>
  <si>
    <t>Goalie Wins</t>
  </si>
  <si>
    <t>in November</t>
  </si>
  <si>
    <t>1st Period 10:00-14:59</t>
  </si>
  <si>
    <t>1st Period 15:00-20:00</t>
  </si>
  <si>
    <t>Game-by-Game</t>
  </si>
  <si>
    <t>2nd Period Total</t>
  </si>
  <si>
    <t>Undefeated in Regulation</t>
  </si>
  <si>
    <t>Shooting Percentage</t>
  </si>
  <si>
    <t>Points</t>
  </si>
  <si>
    <t>WED</t>
  </si>
  <si>
    <t>Fewest Shots Allowed</t>
  </si>
  <si>
    <t>2nd Period 0:00-4:59</t>
  </si>
  <si>
    <t>GP</t>
  </si>
  <si>
    <t>Shots are Tied</t>
  </si>
  <si>
    <t>Three-Goal Games</t>
  </si>
  <si>
    <t>G</t>
  </si>
  <si>
    <t>A</t>
  </si>
  <si>
    <t>P</t>
  </si>
  <si>
    <t>+/-</t>
  </si>
  <si>
    <t>1st Period Total</t>
  </si>
  <si>
    <t>SHOTS AGAINST</t>
  </si>
  <si>
    <t>TOTAL STREAKS</t>
  </si>
  <si>
    <t>Hamilton</t>
  </si>
  <si>
    <t>2nd Period 0:00-9:59</t>
  </si>
  <si>
    <t>Longest Road Winless-in-Regulation Streak</t>
  </si>
  <si>
    <t>Winning</t>
  </si>
  <si>
    <t>DAY</t>
  </si>
  <si>
    <t>SOW / SO</t>
  </si>
  <si>
    <t>Trailing After 2nd Period</t>
  </si>
  <si>
    <t>STREAKS</t>
    <phoneticPr fontId="0" type="noConversion"/>
  </si>
  <si>
    <t>in October</t>
  </si>
  <si>
    <t>3rd Period</t>
  </si>
  <si>
    <t>Most Power-play Goals Scored</t>
  </si>
  <si>
    <t>SEASON STREAKS</t>
  </si>
  <si>
    <t>Goals</t>
  </si>
  <si>
    <t>Assists</t>
  </si>
  <si>
    <t>Player</t>
  </si>
  <si>
    <t>Most Points Allowed</t>
  </si>
  <si>
    <t>Game</t>
  </si>
  <si>
    <t>SH</t>
  </si>
  <si>
    <t>GL</t>
  </si>
  <si>
    <t>Assists</t>
    <phoneticPr fontId="2" type="noConversion"/>
  </si>
  <si>
    <t>SAVES</t>
  </si>
  <si>
    <t>Scoring 2 or Fewer</t>
  </si>
  <si>
    <t>Transaction</t>
  </si>
  <si>
    <t>Winless in Regulation</t>
  </si>
  <si>
    <t>ADD/DEL</t>
  </si>
  <si>
    <t>SAT</t>
  </si>
  <si>
    <t>PTS</t>
  </si>
  <si>
    <t>SOL</t>
  </si>
  <si>
    <t>Time Frame</t>
  </si>
  <si>
    <t>1st Period 0:00-9:59</t>
  </si>
  <si>
    <t>Year-to-Date:</t>
  </si>
  <si>
    <t>Outshot by Opponent</t>
  </si>
  <si>
    <t>Longest Road Losing Streak</t>
  </si>
  <si>
    <t>Toronto</t>
  </si>
  <si>
    <t>Grand Total</t>
  </si>
  <si>
    <t>Longest Winning Streak</t>
  </si>
  <si>
    <t>Scoring First Goal</t>
  </si>
  <si>
    <t>Largest Margin of Victory</t>
  </si>
  <si>
    <t>Record Breakdown</t>
  </si>
  <si>
    <t>1st Per. Total</t>
  </si>
  <si>
    <t>RESULT</t>
  </si>
  <si>
    <t>HOME STREAKS</t>
    <phoneticPr fontId="2" type="noConversion"/>
  </si>
  <si>
    <t>2nd Period 15:00-20:00</t>
  </si>
  <si>
    <t>SOG</t>
  </si>
  <si>
    <t>Scoring 3 or More</t>
  </si>
  <si>
    <t>SUN</t>
  </si>
  <si>
    <t>Longest Winless-in-Regulation Streak</t>
  </si>
  <si>
    <t>Goals For</t>
  </si>
  <si>
    <t>PIM</t>
  </si>
  <si>
    <t>Goals Scored</t>
  </si>
  <si>
    <t>Road</t>
  </si>
  <si>
    <t>TOR</t>
  </si>
  <si>
    <t>Points</t>
    <phoneticPr fontId="2" type="noConversion"/>
  </si>
  <si>
    <t>Game Total</t>
  </si>
  <si>
    <t>Largest Margin of Defeat</t>
  </si>
  <si>
    <r>
      <t>*Home games in</t>
    </r>
    <r>
      <rPr>
        <b/>
        <sz val="10"/>
        <rFont val="Arial Narrow"/>
        <family val="2"/>
      </rPr>
      <t xml:space="preserve"> BOLD</t>
    </r>
  </si>
  <si>
    <t>Goals Against</t>
  </si>
  <si>
    <t>D</t>
  </si>
  <si>
    <t>Score</t>
  </si>
  <si>
    <t>Allowing 2 or Fewer</t>
  </si>
  <si>
    <t>Losing</t>
  </si>
  <si>
    <t>SOA</t>
  </si>
  <si>
    <t>Most Goals Scored (Gms ending in SO)</t>
  </si>
  <si>
    <t>in February</t>
  </si>
  <si>
    <t>in March</t>
  </si>
  <si>
    <t>in January</t>
  </si>
  <si>
    <t>DATE</t>
  </si>
  <si>
    <t>3rd Period 0:00-9:59</t>
  </si>
  <si>
    <t>3rd Period 10:00-14:59</t>
  </si>
  <si>
    <t>1st HALF</t>
  </si>
  <si>
    <t>POWER PLAY</t>
  </si>
  <si>
    <t>GM</t>
  </si>
  <si>
    <t>Allowing 3 or More</t>
  </si>
  <si>
    <t>in December</t>
  </si>
  <si>
    <t>COMBINED STREAKS</t>
  </si>
  <si>
    <t>Opponent</t>
  </si>
  <si>
    <t>Shots Against</t>
  </si>
  <si>
    <t>PPs</t>
  </si>
  <si>
    <t>PPGs</t>
  </si>
  <si>
    <t>Fewest Penalty Minutes</t>
  </si>
  <si>
    <t>Total</t>
  </si>
  <si>
    <t>GOALIE</t>
  </si>
  <si>
    <t>Longest Home Winless-in-Regulation Streak</t>
  </si>
  <si>
    <t>SO-Winner</t>
  </si>
  <si>
    <t>Longest Road Undefeated-in-Regulation Streak</t>
  </si>
  <si>
    <t>Result</t>
  </si>
  <si>
    <t>CURRENT TEAM WIN-LOSS STREAKS</t>
  </si>
  <si>
    <t>3rd Period 10:00-20:00</t>
  </si>
  <si>
    <t>Shooting Breakdown</t>
  </si>
  <si>
    <t>PERIOD HIGHS AND LOWS</t>
  </si>
  <si>
    <t>ATTEND.</t>
  </si>
  <si>
    <t>OPPONENT</t>
  </si>
  <si>
    <t>Shots For</t>
  </si>
  <si>
    <t>TOTAL</t>
  </si>
  <si>
    <t>GAMES</t>
  </si>
  <si>
    <t>Overall</t>
  </si>
  <si>
    <t>PCT</t>
  </si>
  <si>
    <t>2nd Period 10:00-20:00</t>
  </si>
  <si>
    <t>L</t>
  </si>
  <si>
    <t>Longest Home Losing Streak</t>
  </si>
  <si>
    <t>Most Goals Allowed (Gms ending in regulation)</t>
  </si>
  <si>
    <t>OT Total</t>
  </si>
  <si>
    <t>SO Total</t>
  </si>
  <si>
    <t>1st</t>
  </si>
  <si>
    <t>Most Shots Allowed</t>
  </si>
  <si>
    <t>3rd Per. Total</t>
  </si>
  <si>
    <t>GW GOAL</t>
  </si>
  <si>
    <t>3rd Period 0:00-4:59</t>
  </si>
  <si>
    <t>Tied After 1st Period</t>
  </si>
  <si>
    <t>Leading After 1st Period</t>
  </si>
  <si>
    <t>Trailing After 1st Period</t>
  </si>
  <si>
    <t>Losses</t>
  </si>
  <si>
    <t>FRI</t>
  </si>
  <si>
    <t>GOALS</t>
  </si>
  <si>
    <t>Longest Undefeated-in-Regulation Streak</t>
  </si>
  <si>
    <t>Most Goals Scored (Gms ending in regulation)</t>
  </si>
  <si>
    <t>2nd Period 10:00-14:59</t>
  </si>
  <si>
    <t>TIME</t>
  </si>
  <si>
    <t>3rd Period 15:00-20:00</t>
  </si>
  <si>
    <t>Fewest Shots Taken</t>
  </si>
  <si>
    <t>Most Goals Scored (Gms ending in OT)</t>
  </si>
  <si>
    <t>Allowing First Goal</t>
  </si>
  <si>
    <t>Home</t>
  </si>
  <si>
    <t>KILLS</t>
  </si>
  <si>
    <t>1st Period</t>
  </si>
  <si>
    <t>Longest Road Winning Streak</t>
  </si>
  <si>
    <t>3rd Period 5:00-9:59</t>
  </si>
  <si>
    <t>Outshooting Opponent</t>
  </si>
  <si>
    <t>2nd</t>
  </si>
  <si>
    <t>3rd</t>
  </si>
  <si>
    <t>SHOTS MADE</t>
  </si>
  <si>
    <t>Most Shorthanded Goals Allowed</t>
  </si>
  <si>
    <t>OTL</t>
  </si>
  <si>
    <t>Longest Home Winning Streak</t>
  </si>
  <si>
    <t>2nd Per. Total</t>
  </si>
  <si>
    <t>One-Goal Games</t>
  </si>
  <si>
    <t>Per</t>
  </si>
  <si>
    <t>Two-Goal Games</t>
  </si>
  <si>
    <t>Most Shots Taken</t>
  </si>
  <si>
    <t>Longest Home Undefeated-in-Regulation Streak</t>
  </si>
  <si>
    <t>Most Points Scored</t>
  </si>
  <si>
    <t>SVS</t>
  </si>
  <si>
    <t>Fewest Shots Allowed (not including OT)</t>
  </si>
  <si>
    <t>CURRENT PLAYER STREAKS</t>
  </si>
  <si>
    <t>Most Goals Allowed (Gms ending in OT)</t>
  </si>
  <si>
    <t>SO %</t>
  </si>
  <si>
    <t>3rd Period Total</t>
  </si>
  <si>
    <t>TOTAL GOALS SCORED</t>
  </si>
  <si>
    <t>1st Period 10:00-20:00</t>
  </si>
  <si>
    <t>in April</t>
  </si>
  <si>
    <t>Opponents</t>
  </si>
  <si>
    <t>Tied After 2nd Period</t>
  </si>
  <si>
    <t>2nd Period</t>
  </si>
  <si>
    <t>Position</t>
  </si>
  <si>
    <t>GA</t>
  </si>
  <si>
    <t>1st Period 5:00-9:59</t>
  </si>
  <si>
    <t>OT</t>
  </si>
  <si>
    <t>SO</t>
  </si>
  <si>
    <t>ATTEMPTS</t>
  </si>
  <si>
    <t>W</t>
  </si>
  <si>
    <t>PK %</t>
  </si>
  <si>
    <t>RECORD</t>
  </si>
  <si>
    <t>SA</t>
  </si>
  <si>
    <t>SV%</t>
  </si>
  <si>
    <t>Six-or-More-Goal Games</t>
  </si>
  <si>
    <t>Total vs. Opponents</t>
  </si>
  <si>
    <t>PLAYER</t>
  </si>
  <si>
    <t>Wins</t>
  </si>
  <si>
    <t>Goal Differential</t>
  </si>
  <si>
    <t>STAR PERFORMER</t>
  </si>
  <si>
    <t>Most Goals Scored</t>
  </si>
  <si>
    <t>Most Goals Allowed</t>
  </si>
  <si>
    <t>OPP</t>
  </si>
  <si>
    <t>Most Penalty Minutes</t>
  </si>
  <si>
    <t>SHOTS</t>
  </si>
  <si>
    <t>SAVE PERCENTAGE</t>
  </si>
  <si>
    <t>HOME STREAKS</t>
  </si>
  <si>
    <t>SCORE</t>
  </si>
  <si>
    <t>Goalie Penalty Shot Stats</t>
  </si>
  <si>
    <t>PP %</t>
  </si>
  <si>
    <t>PKs</t>
  </si>
  <si>
    <t>Four-Goal Games</t>
  </si>
  <si>
    <t>Most Shorthanded Goals Scored</t>
  </si>
  <si>
    <t>1st Period 0:00-4:59</t>
  </si>
  <si>
    <t>Year-to-Date</t>
  </si>
  <si>
    <t>Goalie Undefeated in Regulation</t>
  </si>
  <si>
    <t>AWAY STREAKS</t>
  </si>
  <si>
    <t>PERIODS</t>
  </si>
  <si>
    <t>Leading After 2nd Period</t>
  </si>
  <si>
    <t>Goal-scoring Breakdown</t>
  </si>
  <si>
    <t>GAA</t>
  </si>
  <si>
    <t>vs. North Division</t>
  </si>
  <si>
    <t>Five-Goal Games</t>
  </si>
  <si>
    <t>HOME</t>
  </si>
  <si>
    <t>ROAD</t>
  </si>
  <si>
    <t>@ Rochester</t>
  </si>
  <si>
    <t>@ Syracuse</t>
  </si>
  <si>
    <t>@ Binghamton</t>
  </si>
  <si>
    <t>GOALIE DECISION</t>
  </si>
  <si>
    <t>COMETS</t>
  </si>
  <si>
    <t>F</t>
  </si>
  <si>
    <t>UTI</t>
  </si>
  <si>
    <t>RCH</t>
  </si>
  <si>
    <t>SYR</t>
  </si>
  <si>
    <t>WBS</t>
  </si>
  <si>
    <t>NOTE: Dates in bold are Comets home games.</t>
  </si>
  <si>
    <t>Binghamton</t>
  </si>
  <si>
    <t>Rochester</t>
  </si>
  <si>
    <t>Syracuse</t>
  </si>
  <si>
    <t>Comets on the Road</t>
  </si>
  <si>
    <t>Comets Record When…</t>
  </si>
  <si>
    <t>10/12/13 at Albany (1st)</t>
  </si>
  <si>
    <t>Bancks</t>
  </si>
  <si>
    <t>STREAKS</t>
    <phoneticPr fontId="0" type="noConversion"/>
  </si>
  <si>
    <t>10/11/13 at Rochester to 11/7/13 @ Lake Erie</t>
  </si>
  <si>
    <t xml:space="preserve"> </t>
  </si>
  <si>
    <t>10/23/13 vs Albany to 11/16/13 vs. Texas</t>
  </si>
  <si>
    <t>Lake Erie &amp; 12/4 at RCH to 1/13 at SA</t>
  </si>
  <si>
    <t>3/8/14 at Binghamton</t>
  </si>
  <si>
    <t>3/21/14 vs. Adirondack, 4/5/14 at Syracuse</t>
  </si>
  <si>
    <t>@ Hartford</t>
  </si>
  <si>
    <t>vs Rochester</t>
  </si>
  <si>
    <t>vs Hershey</t>
  </si>
  <si>
    <t>vs Syracuse</t>
  </si>
  <si>
    <t>@ Bridgeport</t>
  </si>
  <si>
    <t>vs Toronto</t>
  </si>
  <si>
    <t>vs Providence</t>
  </si>
  <si>
    <t>@ Springfield</t>
  </si>
  <si>
    <t>vs Hartford</t>
  </si>
  <si>
    <t>vs Bridgeport</t>
  </si>
  <si>
    <t>vs Lehigh Valley</t>
  </si>
  <si>
    <t>@ Hershey</t>
  </si>
  <si>
    <t>vs Binghamton</t>
  </si>
  <si>
    <t>@ Lehigh Valley</t>
  </si>
  <si>
    <t>vs Springfield</t>
  </si>
  <si>
    <t>@ Providence</t>
  </si>
  <si>
    <t>vs. Atlantic Division</t>
  </si>
  <si>
    <t>Special Teams Scoring Breakdown</t>
  </si>
  <si>
    <t>GF</t>
  </si>
  <si>
    <t>3-on-5 SH</t>
  </si>
  <si>
    <t>4-on-5 SH</t>
  </si>
  <si>
    <t>5-on-3 PP</t>
  </si>
  <si>
    <t>5-on-4 PP</t>
  </si>
  <si>
    <t>HFD</t>
  </si>
  <si>
    <t>HER</t>
  </si>
  <si>
    <t>PRO</t>
  </si>
  <si>
    <t>SPR</t>
  </si>
  <si>
    <t>LV</t>
  </si>
  <si>
    <t>Bridgeport</t>
  </si>
  <si>
    <t>Hartford</t>
  </si>
  <si>
    <t>Hershey</t>
  </si>
  <si>
    <t>Lehigh Valley</t>
  </si>
  <si>
    <t>Providence</t>
  </si>
  <si>
    <t>Springfield</t>
  </si>
  <si>
    <t>3/14/15 @ Chicago to 4/7/15 vs Hamilton</t>
  </si>
  <si>
    <t>3/11/15 @ Chicago to 4/7/15 vs Hamilton</t>
  </si>
  <si>
    <t>3/11/15 @ Chicago to 4/18/15 @ Adirondack</t>
  </si>
  <si>
    <t>2/8/15 vs Binghamton</t>
  </si>
  <si>
    <t>1/17/14 vs Albany, 1/1/15 vs San Antonio</t>
  </si>
  <si>
    <t>1/1/15 vs San Antonio</t>
  </si>
  <si>
    <t>1/3/15 vs Iowa</t>
  </si>
  <si>
    <t>1/30/15 vs Toronto</t>
  </si>
  <si>
    <t>1/1/15 vs San Antonio (2nd)</t>
  </si>
  <si>
    <t>Sautner</t>
  </si>
  <si>
    <t>LaBate</t>
  </si>
  <si>
    <t>@Toronto</t>
  </si>
  <si>
    <t>MON</t>
  </si>
  <si>
    <t>TEAM BREAKDOWN</t>
  </si>
  <si>
    <t>SHOTS/GOALS FOR (GAME-BY-GAME) - First 38 Games</t>
  </si>
  <si>
    <t>GOAL-SCORING BREAKDOWN</t>
  </si>
  <si>
    <t>ALL-TIME HIGHS &amp; LOWS</t>
  </si>
  <si>
    <t>1/13/16 vs Toronto to 3/18/16 vs St. John's</t>
  </si>
  <si>
    <t>11/22/15 @ Hartford to 12/26/15 @ Rochester</t>
  </si>
  <si>
    <t>1/24/16 @ Toronto</t>
  </si>
  <si>
    <t>3/8/14 at Binghamton, 11/6/15 vs TOR</t>
  </si>
  <si>
    <t>2/8/15 vs Binghamton, 11/25/15 vs Lehigh Valley, 12/18/15 @ Springfield</t>
  </si>
  <si>
    <t>12/13/15 @ Toronto</t>
  </si>
  <si>
    <t>2/5/14 at Iowa</t>
  </si>
  <si>
    <t>10/21/15 vs Rochester, 1/16/16 vs Albany</t>
  </si>
  <si>
    <t>4/4/14 vs. Toronto (2nd)</t>
  </si>
  <si>
    <t>PLAYER SHOOTOUT STATS</t>
  </si>
  <si>
    <t>GOALIE SHOOTOUT STATS</t>
  </si>
  <si>
    <t>PLAYER PENALTY SHOT STATS</t>
  </si>
  <si>
    <t>Carcone</t>
  </si>
  <si>
    <t>Megna</t>
  </si>
  <si>
    <t>Archibald</t>
  </si>
  <si>
    <t>Chaput</t>
  </si>
  <si>
    <t>4/5/14 at Syracuse, 4/15/15 @ Binghamton, 12/13/15 @ Toronto, 11/18/16 vs Springfield</t>
  </si>
  <si>
    <t>SHOTS/GOALS FOR (GAME-BY-GAME) - Last 38 Games</t>
  </si>
  <si>
    <t>BRI</t>
  </si>
  <si>
    <t>BNG</t>
  </si>
  <si>
    <t>3rd Per Total</t>
  </si>
  <si>
    <t>2nd Per Total</t>
  </si>
  <si>
    <t>1st Per Total</t>
  </si>
  <si>
    <t>1/16/16 vs Albany (1st), 2/12/17 vs SYR</t>
  </si>
  <si>
    <t>3/31/17 @ RCH (3rd)</t>
  </si>
  <si>
    <t>2/24/17 vs WBS to 4/7/17 vs TOR</t>
  </si>
  <si>
    <t>Goldobin</t>
  </si>
  <si>
    <t>@ Charlotte</t>
  </si>
  <si>
    <t>vs Charlotte</t>
  </si>
  <si>
    <t>@ Laval</t>
  </si>
  <si>
    <t>vs Belleville</t>
  </si>
  <si>
    <t>vs Laval</t>
  </si>
  <si>
    <t>@ Wilkes-Barre/Scranton</t>
  </si>
  <si>
    <t>@ Belleville</t>
  </si>
  <si>
    <t>vs Wilkes-Barre/Scranton</t>
  </si>
  <si>
    <t>THUR</t>
  </si>
  <si>
    <t>CHA</t>
  </si>
  <si>
    <t>LAV</t>
  </si>
  <si>
    <t>BEL</t>
  </si>
  <si>
    <t>Belleville</t>
  </si>
  <si>
    <t>Charlotte</t>
  </si>
  <si>
    <t>Laval</t>
  </si>
  <si>
    <t>Wilkes-Barre/Scranton</t>
  </si>
  <si>
    <t>2017-18 HIGHS &amp; LOWS</t>
  </si>
  <si>
    <t>2017-18 TRANSACTIONS</t>
  </si>
  <si>
    <t>2017-18 Season</t>
  </si>
  <si>
    <r>
      <t xml:space="preserve">Home games in </t>
    </r>
    <r>
      <rPr>
        <b/>
        <sz val="54"/>
        <rFont val="Arial Narrow"/>
        <family val="2"/>
      </rPr>
      <t>BOLD</t>
    </r>
    <r>
      <rPr>
        <sz val="54"/>
        <rFont val="Arial Narrow"/>
        <family val="2"/>
      </rPr>
      <t>*</t>
    </r>
  </si>
  <si>
    <t>Chatfield</t>
  </si>
  <si>
    <t>Holm</t>
  </si>
  <si>
    <t>Molino</t>
  </si>
  <si>
    <t>Boucher</t>
  </si>
  <si>
    <t>Sifers</t>
  </si>
  <si>
    <t>Brisebois</t>
  </si>
  <si>
    <t>Darcy</t>
  </si>
  <si>
    <t>D'Aoust</t>
  </si>
  <si>
    <t>Wiercioch</t>
  </si>
  <si>
    <t>6,002</t>
  </si>
  <si>
    <t>3-1</t>
  </si>
  <si>
    <t>0-1-0-0</t>
  </si>
  <si>
    <t>0</t>
  </si>
  <si>
    <t>T. Demko</t>
  </si>
  <si>
    <t>K. Rychel</t>
  </si>
  <si>
    <t>20</t>
  </si>
  <si>
    <t>27</t>
  </si>
  <si>
    <t>1-8</t>
  </si>
  <si>
    <t>K. Rychel (GWG)</t>
  </si>
  <si>
    <t>1-4</t>
  </si>
  <si>
    <t>5,117</t>
  </si>
  <si>
    <t>4-3</t>
  </si>
  <si>
    <t>0-2-0-0</t>
  </si>
  <si>
    <t>R. Bachman</t>
  </si>
  <si>
    <t>B. Smith</t>
  </si>
  <si>
    <t>33</t>
  </si>
  <si>
    <t>34</t>
  </si>
  <si>
    <t>2-4</t>
  </si>
  <si>
    <t>2-7</t>
  </si>
  <si>
    <t>B. Smith (G, A)</t>
  </si>
  <si>
    <t>:L</t>
  </si>
  <si>
    <t>10/7/17 @ TOR - 10/8/17 @TOR</t>
  </si>
  <si>
    <t>DNP</t>
  </si>
  <si>
    <t>Injured</t>
  </si>
  <si>
    <t>Demko</t>
  </si>
  <si>
    <t>Bachman</t>
  </si>
  <si>
    <t>COMETS VS OPPONENTS (2017-18 SEASON)</t>
  </si>
  <si>
    <t>Woods</t>
  </si>
  <si>
    <t>N/A</t>
  </si>
  <si>
    <t>MacEwen</t>
  </si>
  <si>
    <t>2-0</t>
  </si>
  <si>
    <t>1-2-0-0</t>
  </si>
  <si>
    <t>2</t>
  </si>
  <si>
    <t>N. Goldobin</t>
  </si>
  <si>
    <t>30</t>
  </si>
  <si>
    <t>0-6</t>
  </si>
  <si>
    <t>0-4</t>
  </si>
  <si>
    <t>3,374</t>
  </si>
  <si>
    <t>T. Demko (W, 33 SVS, SO)</t>
  </si>
  <si>
    <t>Comets at Adirondack Bank Center</t>
  </si>
  <si>
    <t>3-2</t>
  </si>
  <si>
    <t>2-2-0-0</t>
  </si>
  <si>
    <t>4</t>
  </si>
  <si>
    <t>M. Chaput</t>
  </si>
  <si>
    <t>19</t>
  </si>
  <si>
    <t>26</t>
  </si>
  <si>
    <t>0-5</t>
  </si>
  <si>
    <t>5,445</t>
  </si>
  <si>
    <t>T. Demko (W, 24 SVS)</t>
  </si>
  <si>
    <t>DEL</t>
  </si>
  <si>
    <t>ADD</t>
  </si>
  <si>
    <t>Signed to PTO</t>
  </si>
  <si>
    <t>D. Moynihan</t>
  </si>
  <si>
    <t>B. Woods</t>
  </si>
  <si>
    <t>A. Cederholm</t>
  </si>
  <si>
    <t>Reassigned by Vancouver (NHL) to Kalamazoo (ECHL)</t>
  </si>
  <si>
    <t>Assigned to Kalamazoo (ECHL)</t>
  </si>
  <si>
    <t>Recalled to Vancouver (NHL)</t>
  </si>
  <si>
    <t>P. Wiercioch</t>
  </si>
  <si>
    <t>Reassigned to Utica (AHL)</t>
  </si>
  <si>
    <t>Vancouver (NHL)</t>
  </si>
  <si>
    <t>10/21/17 @ RCH (1st)</t>
  </si>
  <si>
    <t>5-1</t>
  </si>
  <si>
    <t>3-2-0-0</t>
  </si>
  <si>
    <t>6</t>
  </si>
  <si>
    <t>R. Boucher</t>
  </si>
  <si>
    <t>41</t>
  </si>
  <si>
    <t>4-8</t>
  </si>
  <si>
    <t>2,844</t>
  </si>
  <si>
    <t>T. Demko (W, 40 SVS)</t>
  </si>
  <si>
    <t>10/21/17 @ Rochester</t>
  </si>
  <si>
    <t>B. Gaunce</t>
  </si>
  <si>
    <t xml:space="preserve">Vancouver (NHL) assigned to Utica (AHL) for conditioning </t>
  </si>
  <si>
    <t>10/28/17 @ CHA</t>
  </si>
  <si>
    <t>3-3-0-0</t>
  </si>
  <si>
    <t>A. Miller</t>
  </si>
  <si>
    <t>0-3</t>
  </si>
  <si>
    <t>1-2</t>
  </si>
  <si>
    <t>6,743</t>
  </si>
  <si>
    <t>P. Di Guiseppe (3A)</t>
  </si>
  <si>
    <t>C. Cassels</t>
  </si>
  <si>
    <t>J. Megna</t>
  </si>
  <si>
    <t>10/29/17 @ CHA (1st)</t>
  </si>
  <si>
    <t>10/29/17 @ CHA</t>
  </si>
  <si>
    <t>10/28/17 @ CHA (2nd)</t>
  </si>
  <si>
    <t>4,436</t>
  </si>
  <si>
    <t>N. Goldobin (G, 2A, +2)</t>
  </si>
  <si>
    <t>6-3</t>
  </si>
  <si>
    <t>4-3-0-0</t>
  </si>
  <si>
    <t>8</t>
  </si>
  <si>
    <t>Z. MacEwen</t>
  </si>
  <si>
    <t>45</t>
  </si>
  <si>
    <t>2-2</t>
  </si>
  <si>
    <t>A. Rodin</t>
  </si>
  <si>
    <t>4-3-0-1</t>
  </si>
  <si>
    <t>9</t>
  </si>
  <si>
    <t>E. Cornel</t>
  </si>
  <si>
    <t>48</t>
  </si>
  <si>
    <t>32</t>
  </si>
  <si>
    <t>1-6</t>
  </si>
  <si>
    <t>2-6</t>
  </si>
  <si>
    <t>3,917</t>
  </si>
  <si>
    <t>D. Archibald (G, 2A, +1)</t>
  </si>
  <si>
    <t>11/1/18 vs. RCH</t>
  </si>
  <si>
    <t>D. Archibald</t>
  </si>
  <si>
    <t>E. McEneny</t>
  </si>
  <si>
    <t>A. D'Aoust</t>
  </si>
  <si>
    <t>2-1</t>
  </si>
  <si>
    <t>4-4-0-1</t>
  </si>
  <si>
    <t>B. Pietila</t>
  </si>
  <si>
    <t>K. Appleby (W, 25 SVS)</t>
  </si>
  <si>
    <t>M. Garteig</t>
  </si>
  <si>
    <t>Reassigned from Kalamazoo (ECHL) to Utica (AHL)</t>
  </si>
  <si>
    <t>Cassels</t>
  </si>
  <si>
    <t>SOW</t>
  </si>
  <si>
    <t>5-4-0-1</t>
  </si>
  <si>
    <t>11</t>
  </si>
  <si>
    <t>37</t>
  </si>
  <si>
    <t>24</t>
  </si>
  <si>
    <t>1-7</t>
  </si>
  <si>
    <t>N. Goldobin (G)</t>
  </si>
  <si>
    <t>1-9</t>
  </si>
  <si>
    <t>1/1</t>
  </si>
  <si>
    <t>Recalled from conditioning stint to Vancouver (NHL)</t>
  </si>
  <si>
    <t>5-2</t>
  </si>
  <si>
    <t>5-5-0-1</t>
  </si>
  <si>
    <t>D. Robertson</t>
  </si>
  <si>
    <t>35</t>
  </si>
  <si>
    <t>1-3</t>
  </si>
  <si>
    <t>A. Miller (G, A)</t>
  </si>
  <si>
    <t>5-6-0-1</t>
  </si>
  <si>
    <t>A. Poturalski</t>
  </si>
  <si>
    <t>31</t>
  </si>
  <si>
    <t>1-5</t>
  </si>
  <si>
    <t>C. Bishop (2G, +2)</t>
  </si>
  <si>
    <t>5-4</t>
  </si>
  <si>
    <t>5-7-0-1</t>
  </si>
  <si>
    <t>J. Boucher</t>
  </si>
  <si>
    <t>25</t>
  </si>
  <si>
    <t>2-5</t>
  </si>
  <si>
    <t>5,179</t>
  </si>
  <si>
    <t>D. Carr (2G, -1)</t>
  </si>
  <si>
    <t>7-1</t>
  </si>
  <si>
    <t>6-7-0-1</t>
  </si>
  <si>
    <t>13</t>
  </si>
  <si>
    <t>P. Holm</t>
  </si>
  <si>
    <t>3-6</t>
  </si>
  <si>
    <t>R. Boucher (2G, +1)</t>
  </si>
  <si>
    <t>11/17/17 vs BEL</t>
  </si>
  <si>
    <t>Cederholm</t>
  </si>
  <si>
    <t>4-1</t>
  </si>
  <si>
    <t>6-8-0-1</t>
  </si>
  <si>
    <t>F. Chytil</t>
  </si>
  <si>
    <t>29</t>
  </si>
  <si>
    <t>F. Chytil (2G, +2)</t>
  </si>
  <si>
    <t>-1</t>
  </si>
  <si>
    <t>M. Stewart</t>
  </si>
  <si>
    <t xml:space="preserve"> Unconditially placed on waivers by Vancouver (NHL)</t>
  </si>
  <si>
    <t>J. Faust</t>
  </si>
  <si>
    <t>B. Ward</t>
  </si>
  <si>
    <t>Kalamazoo (ECHL)</t>
  </si>
  <si>
    <t>6-9-0-1</t>
  </si>
  <si>
    <t>D. Timashov</t>
  </si>
  <si>
    <t>40</t>
  </si>
  <si>
    <t>J. Holl (2G, +3)</t>
  </si>
  <si>
    <t>10/14/17 @ SYR (2nd), 11/24/17 @ LAV (1st)</t>
  </si>
  <si>
    <t>15</t>
  </si>
  <si>
    <t>14</t>
  </si>
  <si>
    <t>6,074</t>
  </si>
  <si>
    <t>M. Chaput (GWG)</t>
  </si>
  <si>
    <t>11/24/17 @ Laval</t>
  </si>
  <si>
    <t>11/24/17 @ LAV</t>
  </si>
  <si>
    <t>11/25/15 vs Lehigh Valley, 11/17/17 vs Belleville</t>
  </si>
  <si>
    <t>2/8/15 vs Binghamton, 10/31/15 @ Binghamton, 11/25/15 vs Lehigh Valley, 12/18/15 @ Springfield, 11/17/17 vs Belleville</t>
  </si>
  <si>
    <t>7-9-0-1</t>
  </si>
  <si>
    <t>8-9-0-1</t>
  </si>
  <si>
    <t>17</t>
  </si>
  <si>
    <t>42</t>
  </si>
  <si>
    <t>0-2</t>
  </si>
  <si>
    <t>6,108</t>
  </si>
  <si>
    <t>M. McCarron (2G)</t>
  </si>
  <si>
    <t>Released from PTO</t>
  </si>
  <si>
    <t>SHOTS/GOALS AGAINST (GAME-BY-GAME) - First 38 Games</t>
  </si>
  <si>
    <t>SHOTS/GOALS AGAINST (GAME-BY-GAME) -Last 38 Games</t>
  </si>
  <si>
    <t>OTW</t>
  </si>
  <si>
    <t>9-9-0-1</t>
  </si>
  <si>
    <t>0-0</t>
  </si>
  <si>
    <t>R. Boucher (GWG)</t>
  </si>
  <si>
    <t>Signed to SPC</t>
  </si>
  <si>
    <t>C. Darcy</t>
  </si>
  <si>
    <t>10/13/17 @ RCH - 10/21/17 @ RCH, 11/24/17 @ LAV - 11/29/17 vs RCH</t>
  </si>
  <si>
    <t>7-6</t>
  </si>
  <si>
    <t>9-9-1-1</t>
  </si>
  <si>
    <t>T. Fritz</t>
  </si>
  <si>
    <t>4-5</t>
  </si>
  <si>
    <t>T. Fritz (2G, 2A)</t>
  </si>
  <si>
    <t>12/1/17 vs BRI</t>
  </si>
  <si>
    <t>4,343</t>
  </si>
  <si>
    <t>10-9-1-1</t>
  </si>
  <si>
    <t>22</t>
  </si>
  <si>
    <t>M. Carcone</t>
  </si>
  <si>
    <t>M. Carcone (SOGWG)</t>
  </si>
  <si>
    <t>C. Bancks</t>
  </si>
  <si>
    <t>11/24/17 @ LAV - 12/2/17 @ BRI</t>
  </si>
  <si>
    <t>B. Brassart</t>
  </si>
  <si>
    <t>C. Watson</t>
  </si>
  <si>
    <t>10/13/17 @ RCH - 10/21/17 @ RCH, 11/24/17 @ LAV - 12/2/17 @ BRI</t>
  </si>
  <si>
    <t>Brassart</t>
  </si>
  <si>
    <t>6-1</t>
  </si>
  <si>
    <t>10-10-1-1</t>
  </si>
  <si>
    <t>C. Verhaeghe</t>
  </si>
  <si>
    <t>28</t>
  </si>
  <si>
    <t>A. Erne (3G, A, +4)</t>
  </si>
  <si>
    <t>12/6/17 va SYR</t>
  </si>
  <si>
    <t>Idaho (ECHL)</t>
  </si>
  <si>
    <t>J. Subban</t>
  </si>
  <si>
    <t>Traded to Los Angeles (NHL)</t>
  </si>
  <si>
    <t>Watson</t>
  </si>
  <si>
    <t>Utah (ECHL)</t>
  </si>
  <si>
    <t>10-10-2-1</t>
  </si>
  <si>
    <t>23</t>
  </si>
  <si>
    <t>J. Szwarz</t>
  </si>
  <si>
    <t>36</t>
  </si>
  <si>
    <t>7,199</t>
  </si>
  <si>
    <t>J. Szwarz (GWG, +1)</t>
  </si>
  <si>
    <t>7,858</t>
  </si>
  <si>
    <t>10-10-3-1</t>
  </si>
  <si>
    <t>K. Agostino</t>
  </si>
  <si>
    <t>0-7</t>
  </si>
  <si>
    <t>K. Agostino (GWG)</t>
  </si>
  <si>
    <t>11/24/17 @ LAV - 12/10/17 @ PRO</t>
  </si>
  <si>
    <t>3,941</t>
  </si>
  <si>
    <t>10-11-3-1</t>
  </si>
  <si>
    <t>S. Percy</t>
  </si>
  <si>
    <t>0-1</t>
  </si>
  <si>
    <t>1-1</t>
  </si>
  <si>
    <t>L. Ullmark (W, 29 SVS)</t>
  </si>
  <si>
    <t>12/13/17 @ RCH</t>
  </si>
  <si>
    <t>D. Blujus</t>
  </si>
  <si>
    <t>A. Sautner</t>
  </si>
  <si>
    <t>Blujus</t>
  </si>
  <si>
    <t>Jacksonville (ECHL)</t>
  </si>
  <si>
    <t>T. Cameranesi</t>
  </si>
  <si>
    <t>11-11-3-1</t>
  </si>
  <si>
    <t>21</t>
  </si>
  <si>
    <t>B. Woods (G,+1)</t>
  </si>
  <si>
    <t>11-11-4-1</t>
  </si>
  <si>
    <t>C. Smith</t>
  </si>
  <si>
    <t>C. Smith (G, 2A, +2)</t>
  </si>
  <si>
    <t>J. Lowry</t>
  </si>
  <si>
    <t>10/21/17 @ RCH</t>
  </si>
  <si>
    <t>2/14/14 at Rochester, 10/15/16 @ Toronto, 2/10/17 vs Toronto, 12/1/17 vs Bridgeport</t>
  </si>
  <si>
    <t>-3</t>
  </si>
  <si>
    <t>-5</t>
  </si>
  <si>
    <t>12-11-4-1</t>
  </si>
  <si>
    <t>A. D'Aoust (G, A, +1)</t>
  </si>
  <si>
    <t>Moynihan</t>
  </si>
  <si>
    <t>V. Arseneau</t>
  </si>
  <si>
    <t>Arseneau</t>
  </si>
  <si>
    <t>Allen (ECHL)</t>
  </si>
  <si>
    <t>12-12-4-1</t>
  </si>
  <si>
    <t>B. Smith (2G, A +4)</t>
  </si>
  <si>
    <t>13-12-4-1</t>
  </si>
  <si>
    <t>G. Molino</t>
  </si>
  <si>
    <t>5,566</t>
  </si>
  <si>
    <t>M. Chaput (G)</t>
  </si>
  <si>
    <t>11/26/16 vs SYR (2nd), 12/23/17 @ SYR (1st)</t>
  </si>
  <si>
    <t>12/23/17 @ SYR (1st)</t>
  </si>
  <si>
    <t>-8</t>
  </si>
  <si>
    <t>A. Comrie</t>
  </si>
  <si>
    <t>D. Dziurzynski</t>
  </si>
  <si>
    <t>Cameranesi</t>
  </si>
  <si>
    <t>Manchester (ECHL)</t>
  </si>
  <si>
    <t>Dziurzynski</t>
  </si>
  <si>
    <t>Comrie</t>
  </si>
  <si>
    <t>J. Forsbacka Karlsson (G, 2A, +1)</t>
  </si>
  <si>
    <t>2/4</t>
  </si>
  <si>
    <t>Florida (ECHL)</t>
  </si>
  <si>
    <t>Reading (ECHL)</t>
  </si>
  <si>
    <t xml:space="preserve"> Lehigh Valley (AHL)</t>
  </si>
  <si>
    <t>Lehigh Valley (AHL)</t>
  </si>
  <si>
    <t>10/28/17 @ RCH, 12/27/17</t>
  </si>
  <si>
    <t>12/27/17 vs PRO</t>
  </si>
  <si>
    <t>3, A. D'Aoust (12/20/17 vs TOR to 12/27/17 vs PRO)</t>
  </si>
  <si>
    <t>13-12-4-2</t>
  </si>
  <si>
    <t>M. Roy</t>
  </si>
  <si>
    <t>A. Cherniwchan</t>
  </si>
  <si>
    <t>Cherniwchan</t>
  </si>
  <si>
    <t>Roy</t>
  </si>
  <si>
    <t>South Carolina (ECHL)</t>
  </si>
  <si>
    <t>Fort Wayne (ECHL)</t>
  </si>
  <si>
    <t>San Jose (AHL)</t>
  </si>
  <si>
    <t>13-13-4-2</t>
  </si>
  <si>
    <t>A. Czarnik</t>
  </si>
  <si>
    <t>C. Clifton (G, +1)</t>
  </si>
  <si>
    <t>11/8/17 vs CHA - 11/10/17 vs CHA, 11/18/17 vs HFD - 11/22/17 vs TOR, 12/1/17 vs BRI - 12/6/17 vs SYR, 12/27/17 vs PRO - 12/29/17 vs PRO</t>
  </si>
  <si>
    <t>13-13-4-3</t>
  </si>
  <si>
    <t>B. Thomas</t>
  </si>
  <si>
    <t>5,985</t>
  </si>
  <si>
    <t>A. Volkov (2G, +1)</t>
  </si>
  <si>
    <t>G. Brisebois</t>
  </si>
  <si>
    <t>12/22/17 vs TOR - 12/29/17 vs PRO</t>
  </si>
  <si>
    <t>12/6/17 vs SYR - 12/13/17 @ RCH</t>
  </si>
  <si>
    <t>12/6/17 vs SYR</t>
  </si>
  <si>
    <t>14-13-4-3</t>
  </si>
  <si>
    <t>38</t>
  </si>
  <si>
    <t>P. Holm (2G)</t>
  </si>
  <si>
    <t>11/10/17 vs CHA, 1/5/18 vs LAV</t>
  </si>
  <si>
    <t>11/10/17 vs CHA, 11/22/17 vs TOR,11/29/17 vs RCH, 12/6/17 vs SYR, 1/5/18 vs LAV</t>
  </si>
  <si>
    <t>4, C. Cassels (12/22/17 vs TOR to 12/5/18 vs LAV)</t>
  </si>
  <si>
    <t>6, T. Demko (12/15/17 vs BNG to 1/5/18 vs LAV)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</si>
</sst>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;@"/>
    <numFmt numFmtId="165" formatCode="0.000"/>
    <numFmt numFmtId="166" formatCode=".##0"/>
    <numFmt numFmtId="167" formatCode="0.0"/>
    <numFmt numFmtId="168" formatCode="0.0%"/>
  </numFmts>
  <fonts count="7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Castellar"/>
      <family val="1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u/>
      <sz val="10.5"/>
      <name val="Arial"/>
      <family val="2"/>
    </font>
    <font>
      <sz val="10.5"/>
      <name val="Arial"/>
      <family val="2"/>
    </font>
    <font>
      <b/>
      <i/>
      <u/>
      <sz val="10.5"/>
      <name val="Arial"/>
      <family val="2"/>
    </font>
    <font>
      <b/>
      <sz val="10.5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i/>
      <u/>
      <sz val="10"/>
      <name val="Arial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i/>
      <u/>
      <sz val="16"/>
      <name val="Calibri"/>
      <family val="2"/>
    </font>
    <font>
      <sz val="10"/>
      <name val="Arial Narrow"/>
      <family val="2"/>
    </font>
    <font>
      <b/>
      <sz val="30"/>
      <name val="Arial"/>
      <family val="2"/>
    </font>
    <font>
      <sz val="30"/>
      <name val="Arial"/>
      <family val="2"/>
    </font>
    <font>
      <b/>
      <i/>
      <sz val="30"/>
      <name val="Arial"/>
      <family val="2"/>
    </font>
    <font>
      <b/>
      <u/>
      <sz val="30"/>
      <name val="Arial"/>
      <family val="2"/>
    </font>
    <font>
      <b/>
      <sz val="20"/>
      <name val="Arial Narrow"/>
      <family val="2"/>
    </font>
    <font>
      <sz val="13"/>
      <name val="Arial"/>
      <family val="2"/>
    </font>
    <font>
      <sz val="13"/>
      <name val="Arial"/>
      <family val="2"/>
    </font>
    <font>
      <sz val="13"/>
      <name val="Arial Narrow"/>
      <family val="2"/>
    </font>
    <font>
      <b/>
      <sz val="13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u/>
      <sz val="13"/>
      <name val="Arial"/>
      <family val="2"/>
    </font>
    <font>
      <sz val="13"/>
      <color indexed="8"/>
      <name val="Arial"/>
      <family val="2"/>
    </font>
    <font>
      <b/>
      <u/>
      <sz val="16"/>
      <name val="Castellar"/>
      <family val="1"/>
    </font>
    <font>
      <sz val="16"/>
      <name val="Arial"/>
      <family val="2"/>
    </font>
    <font>
      <b/>
      <u/>
      <sz val="16"/>
      <name val="Arial"/>
      <family val="2"/>
    </font>
    <font>
      <b/>
      <i/>
      <u/>
      <sz val="16"/>
      <name val="Arial"/>
      <family val="2"/>
    </font>
    <font>
      <b/>
      <sz val="13"/>
      <color indexed="8"/>
      <name val="Arial"/>
      <family val="2"/>
    </font>
    <font>
      <u/>
      <sz val="16"/>
      <name val="Arial"/>
      <family val="2"/>
    </font>
    <font>
      <b/>
      <sz val="10"/>
      <color indexed="8"/>
      <name val="Arial Narrow"/>
      <family val="2"/>
    </font>
    <font>
      <b/>
      <i/>
      <sz val="10"/>
      <name val="Arial Narrow"/>
      <family val="2"/>
    </font>
    <font>
      <sz val="10"/>
      <color indexed="8"/>
      <name val="Arial Narrow"/>
      <family val="2"/>
    </font>
    <font>
      <b/>
      <sz val="54"/>
      <name val="Arial Narrow"/>
      <family val="2"/>
    </font>
    <font>
      <sz val="54"/>
      <name val="Arial Narrow"/>
      <family val="2"/>
    </font>
    <font>
      <b/>
      <sz val="54"/>
      <color indexed="8"/>
      <name val="Arial Narrow"/>
      <family val="2"/>
    </font>
    <font>
      <b/>
      <i/>
      <sz val="54"/>
      <name val="Arial Narrow"/>
      <family val="2"/>
    </font>
    <font>
      <sz val="54"/>
      <color indexed="8"/>
      <name val="Arial Narrow"/>
      <family val="2"/>
    </font>
    <font>
      <i/>
      <sz val="54"/>
      <name val="Arial Narrow"/>
      <family val="2"/>
    </font>
    <font>
      <b/>
      <sz val="52"/>
      <name val="Arial Narrow"/>
      <family val="2"/>
    </font>
    <font>
      <sz val="52"/>
      <name val="Arial Narrow"/>
      <family val="2"/>
    </font>
    <font>
      <i/>
      <sz val="14"/>
      <name val="Arial"/>
      <family val="2"/>
    </font>
    <font>
      <b/>
      <i/>
      <u/>
      <sz val="30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9.5"/>
      <name val="Arial"/>
      <family val="2"/>
    </font>
    <font>
      <b/>
      <sz val="10.5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gency FB"/>
      <family val="2"/>
    </font>
    <font>
      <b/>
      <sz val="20"/>
      <name val="Agency FB"/>
      <family val="2"/>
    </font>
    <font>
      <b/>
      <i/>
      <u/>
      <sz val="16"/>
      <name val="Agency FB"/>
      <family val="2"/>
    </font>
    <font>
      <b/>
      <u/>
      <sz val="16"/>
      <name val="Agency FB"/>
      <family val="2"/>
    </font>
    <font>
      <b/>
      <u/>
      <sz val="30"/>
      <name val="Agency FB"/>
      <family val="2"/>
    </font>
    <font>
      <b/>
      <u/>
      <sz val="18"/>
      <name val="Agency FB"/>
      <family val="2"/>
    </font>
    <font>
      <b/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lightGray">
        <bgColor theme="0" tint="-0.14999847407452621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</borders>
  <cellStyleXfs count="177">
    <xf numFmtId="0" fontId="0" fillId="0" borderId="0"/>
    <xf numFmtId="0" fontId="67" fillId="0" borderId="0"/>
    <xf numFmtId="9" fontId="67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96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6" fillId="0" borderId="0" xfId="0" applyFont="1"/>
    <xf numFmtId="0" fontId="1" fillId="0" borderId="0" xfId="0" applyFont="1"/>
    <xf numFmtId="0" fontId="8" fillId="0" borderId="0" xfId="0" applyFont="1"/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/>
    <xf numFmtId="0" fontId="12" fillId="0" borderId="0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15" fillId="0" borderId="0" xfId="0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68" fontId="20" fillId="0" borderId="12" xfId="0" applyNumberFormat="1" applyFont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28" xfId="0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28" xfId="0" quotePrefix="1" applyNumberFormat="1" applyBorder="1" applyAlignment="1">
      <alignment horizontal="center"/>
    </xf>
    <xf numFmtId="0" fontId="17" fillId="0" borderId="7" xfId="0" applyFont="1" applyBorder="1"/>
    <xf numFmtId="0" fontId="18" fillId="0" borderId="7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0" fillId="6" borderId="0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1" fontId="20" fillId="6" borderId="0" xfId="0" applyNumberFormat="1" applyFont="1" applyFill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49" fontId="19" fillId="0" borderId="34" xfId="0" applyNumberFormat="1" applyFont="1" applyBorder="1" applyAlignment="1">
      <alignment horizontal="center"/>
    </xf>
    <xf numFmtId="49" fontId="19" fillId="0" borderId="35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49" fontId="40" fillId="0" borderId="0" xfId="0" applyNumberFormat="1" applyFont="1" applyFill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49" fontId="35" fillId="0" borderId="12" xfId="0" applyNumberFormat="1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49" fontId="35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49" fontId="38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7" fillId="0" borderId="0" xfId="0" applyNumberFormat="1" applyFont="1" applyFill="1" applyAlignment="1">
      <alignment horizontal="center"/>
    </xf>
    <xf numFmtId="0" fontId="44" fillId="0" borderId="0" xfId="0" applyFont="1"/>
    <xf numFmtId="0" fontId="45" fillId="0" borderId="1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168" fontId="44" fillId="0" borderId="12" xfId="0" applyNumberFormat="1" applyFont="1" applyBorder="1" applyAlignment="1">
      <alignment horizontal="center" vertical="center"/>
    </xf>
    <xf numFmtId="0" fontId="6" fillId="4" borderId="0" xfId="0" applyFont="1" applyFill="1"/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38" xfId="0" applyFont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44" fillId="0" borderId="46" xfId="0" applyFont="1" applyFill="1" applyBorder="1" applyAlignment="1">
      <alignment horizontal="center"/>
    </xf>
    <xf numFmtId="164" fontId="35" fillId="0" borderId="12" xfId="0" applyNumberFormat="1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38" fillId="0" borderId="12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37" xfId="0" applyFont="1" applyBorder="1" applyAlignment="1">
      <alignment horizontal="center"/>
    </xf>
    <xf numFmtId="164" fontId="38" fillId="0" borderId="12" xfId="0" applyNumberFormat="1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49" fillId="0" borderId="51" xfId="0" applyFont="1" applyFill="1" applyBorder="1" applyAlignment="1">
      <alignment horizontal="center" wrapText="1"/>
    </xf>
    <xf numFmtId="0" fontId="51" fillId="0" borderId="51" xfId="0" applyFont="1" applyFill="1" applyBorder="1" applyAlignment="1">
      <alignment horizontal="center" wrapText="1"/>
    </xf>
    <xf numFmtId="2" fontId="12" fillId="0" borderId="8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textRotation="90"/>
    </xf>
    <xf numFmtId="0" fontId="54" fillId="0" borderId="51" xfId="0" applyFont="1" applyFill="1" applyBorder="1" applyAlignment="1">
      <alignment horizontal="center" wrapText="1"/>
    </xf>
    <xf numFmtId="49" fontId="52" fillId="0" borderId="61" xfId="0" applyNumberFormat="1" applyFont="1" applyFill="1" applyBorder="1" applyAlignment="1">
      <alignment horizontal="center"/>
    </xf>
    <xf numFmtId="49" fontId="52" fillId="0" borderId="53" xfId="0" applyNumberFormat="1" applyFont="1" applyFill="1" applyBorder="1" applyAlignment="1">
      <alignment horizontal="center"/>
    </xf>
    <xf numFmtId="0" fontId="56" fillId="0" borderId="51" xfId="0" applyFont="1" applyFill="1" applyBorder="1" applyAlignment="1">
      <alignment horizontal="center" wrapText="1"/>
    </xf>
    <xf numFmtId="49" fontId="53" fillId="0" borderId="61" xfId="0" applyNumberFormat="1" applyFont="1" applyFill="1" applyBorder="1" applyAlignment="1">
      <alignment horizontal="center"/>
    </xf>
    <xf numFmtId="49" fontId="53" fillId="0" borderId="53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51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Fill="1" applyBorder="1"/>
    <xf numFmtId="0" fontId="58" fillId="0" borderId="54" xfId="0" applyFont="1" applyFill="1" applyBorder="1" applyAlignment="1">
      <alignment horizontal="center"/>
    </xf>
    <xf numFmtId="0" fontId="59" fillId="0" borderId="54" xfId="0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60" fillId="0" borderId="47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/>
    </xf>
    <xf numFmtId="0" fontId="44" fillId="0" borderId="0" xfId="0" applyFont="1" applyBorder="1"/>
    <xf numFmtId="0" fontId="6" fillId="0" borderId="12" xfId="0" applyFont="1" applyBorder="1" applyAlignment="1">
      <alignment horizontal="center"/>
    </xf>
    <xf numFmtId="16" fontId="1" fillId="0" borderId="0" xfId="0" applyNumberFormat="1" applyFont="1" applyAlignment="1">
      <alignment horizontal="center" wrapText="1"/>
    </xf>
    <xf numFmtId="14" fontId="1" fillId="0" borderId="28" xfId="0" applyNumberFormat="1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0" fillId="7" borderId="12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6" fillId="7" borderId="49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60" fillId="7" borderId="48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44" fillId="7" borderId="46" xfId="0" applyFont="1" applyFill="1" applyBorder="1" applyAlignment="1">
      <alignment horizontal="center"/>
    </xf>
    <xf numFmtId="0" fontId="44" fillId="7" borderId="42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center"/>
    </xf>
    <xf numFmtId="0" fontId="30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2" fillId="8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30" fillId="0" borderId="27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5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8" fontId="44" fillId="0" borderId="7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31" fillId="8" borderId="0" xfId="0" applyFont="1" applyFill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168" fontId="44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54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66" fillId="0" borderId="7" xfId="0" applyFont="1" applyFill="1" applyBorder="1"/>
    <xf numFmtId="49" fontId="52" fillId="0" borderId="52" xfId="0" applyNumberFormat="1" applyFont="1" applyFill="1" applyBorder="1" applyAlignment="1">
      <alignment horizontal="center"/>
    </xf>
    <xf numFmtId="49" fontId="53" fillId="0" borderId="52" xfId="0" applyNumberFormat="1" applyFont="1" applyFill="1" applyBorder="1" applyAlignment="1">
      <alignment horizontal="center"/>
    </xf>
    <xf numFmtId="164" fontId="52" fillId="0" borderId="0" xfId="0" applyNumberFormat="1" applyFont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0" fontId="52" fillId="0" borderId="0" xfId="0" quotePrefix="1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164" fontId="35" fillId="0" borderId="41" xfId="0" applyNumberFormat="1" applyFont="1" applyBorder="1" applyAlignment="1">
      <alignment horizontal="center"/>
    </xf>
    <xf numFmtId="49" fontId="35" fillId="0" borderId="41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16" fontId="35" fillId="0" borderId="12" xfId="0" applyNumberFormat="1" applyFont="1" applyBorder="1" applyAlignment="1">
      <alignment horizontal="center"/>
    </xf>
    <xf numFmtId="49" fontId="6" fillId="0" borderId="41" xfId="0" applyNumberFormat="1" applyFont="1" applyBorder="1" applyAlignment="1">
      <alignment horizontal="center"/>
    </xf>
    <xf numFmtId="0" fontId="52" fillId="7" borderId="80" xfId="0" applyFont="1" applyFill="1" applyBorder="1" applyAlignment="1">
      <alignment horizontal="center"/>
    </xf>
    <xf numFmtId="0" fontId="52" fillId="7" borderId="27" xfId="0" applyFont="1" applyFill="1" applyBorder="1" applyAlignment="1">
      <alignment horizontal="center" textRotation="90"/>
    </xf>
    <xf numFmtId="0" fontId="53" fillId="7" borderId="85" xfId="0" applyFont="1" applyFill="1" applyBorder="1" applyAlignment="1">
      <alignment horizontal="center"/>
    </xf>
    <xf numFmtId="0" fontId="53" fillId="7" borderId="82" xfId="0" applyFont="1" applyFill="1" applyBorder="1" applyAlignment="1">
      <alignment horizontal="center" textRotation="90"/>
    </xf>
    <xf numFmtId="0" fontId="52" fillId="8" borderId="83" xfId="0" applyFont="1" applyFill="1" applyBorder="1" applyAlignment="1">
      <alignment horizontal="center"/>
    </xf>
    <xf numFmtId="0" fontId="52" fillId="8" borderId="32" xfId="0" applyFont="1" applyFill="1" applyBorder="1" applyAlignment="1">
      <alignment horizontal="center" textRotation="90"/>
    </xf>
    <xf numFmtId="49" fontId="57" fillId="8" borderId="26" xfId="0" applyNumberFormat="1" applyFont="1" applyFill="1" applyBorder="1" applyAlignment="1">
      <alignment horizontal="center"/>
    </xf>
    <xf numFmtId="49" fontId="57" fillId="8" borderId="62" xfId="0" applyNumberFormat="1" applyFont="1" applyFill="1" applyBorder="1" applyAlignment="1">
      <alignment horizontal="center"/>
    </xf>
    <xf numFmtId="0" fontId="57" fillId="8" borderId="63" xfId="0" applyNumberFormat="1" applyFont="1" applyFill="1" applyBorder="1" applyAlignment="1">
      <alignment horizontal="center"/>
    </xf>
    <xf numFmtId="0" fontId="55" fillId="8" borderId="0" xfId="0" applyFont="1" applyFill="1" applyBorder="1"/>
    <xf numFmtId="0" fontId="24" fillId="3" borderId="15" xfId="1" applyFont="1" applyFill="1" applyBorder="1" applyAlignment="1">
      <alignment horizontal="center"/>
    </xf>
    <xf numFmtId="0" fontId="24" fillId="3" borderId="16" xfId="1" applyFont="1" applyFill="1" applyBorder="1" applyAlignment="1">
      <alignment horizontal="center"/>
    </xf>
    <xf numFmtId="0" fontId="24" fillId="0" borderId="55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3" borderId="17" xfId="1" applyFont="1" applyFill="1" applyBorder="1" applyAlignment="1">
      <alignment horizontal="center"/>
    </xf>
    <xf numFmtId="0" fontId="24" fillId="3" borderId="18" xfId="1" applyFont="1" applyFill="1" applyBorder="1" applyAlignment="1">
      <alignment horizontal="center"/>
    </xf>
    <xf numFmtId="0" fontId="24" fillId="0" borderId="55" xfId="1" applyFont="1" applyFill="1" applyBorder="1" applyAlignment="1">
      <alignment horizontal="center" textRotation="90"/>
    </xf>
    <xf numFmtId="0" fontId="24" fillId="0" borderId="0" xfId="1" applyFont="1" applyFill="1" applyBorder="1" applyAlignment="1">
      <alignment horizontal="center" textRotation="90"/>
    </xf>
    <xf numFmtId="0" fontId="24" fillId="0" borderId="19" xfId="1" applyFont="1" applyBorder="1" applyAlignment="1">
      <alignment horizontal="center"/>
    </xf>
    <xf numFmtId="49" fontId="24" fillId="0" borderId="20" xfId="1" applyNumberFormat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2" fontId="24" fillId="0" borderId="6" xfId="1" applyNumberFormat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77" xfId="1" applyFont="1" applyBorder="1" applyAlignment="1">
      <alignment horizontal="center"/>
    </xf>
    <xf numFmtId="165" fontId="24" fillId="0" borderId="6" xfId="1" applyNumberFormat="1" applyFont="1" applyBorder="1" applyAlignment="1">
      <alignment horizontal="center"/>
    </xf>
    <xf numFmtId="2" fontId="24" fillId="0" borderId="21" xfId="1" applyNumberFormat="1" applyFont="1" applyBorder="1" applyAlignment="1">
      <alignment horizontal="center"/>
    </xf>
    <xf numFmtId="0" fontId="50" fillId="10" borderId="22" xfId="1" applyFont="1" applyFill="1" applyBorder="1" applyAlignment="1">
      <alignment horizontal="center"/>
    </xf>
    <xf numFmtId="0" fontId="50" fillId="10" borderId="23" xfId="1" applyFont="1" applyFill="1" applyBorder="1" applyAlignment="1">
      <alignment horizontal="center"/>
    </xf>
    <xf numFmtId="2" fontId="50" fillId="7" borderId="24" xfId="1" applyNumberFormat="1" applyFont="1" applyFill="1" applyBorder="1" applyAlignment="1">
      <alignment horizontal="center"/>
    </xf>
    <xf numFmtId="1" fontId="50" fillId="7" borderId="24" xfId="1" applyNumberFormat="1" applyFont="1" applyFill="1" applyBorder="1" applyAlignment="1">
      <alignment horizontal="center"/>
    </xf>
    <xf numFmtId="165" fontId="50" fillId="7" borderId="24" xfId="1" applyNumberFormat="1" applyFont="1" applyFill="1" applyBorder="1" applyAlignment="1">
      <alignment horizontal="center"/>
    </xf>
    <xf numFmtId="0" fontId="50" fillId="7" borderId="55" xfId="1" applyFont="1" applyFill="1" applyBorder="1" applyAlignment="1">
      <alignment horizontal="center" textRotation="90"/>
    </xf>
    <xf numFmtId="0" fontId="50" fillId="7" borderId="0" xfId="1" applyFont="1" applyFill="1" applyBorder="1" applyAlignment="1">
      <alignment horizontal="center" textRotation="90"/>
    </xf>
    <xf numFmtId="0" fontId="68" fillId="10" borderId="22" xfId="1" applyFont="1" applyFill="1" applyBorder="1" applyAlignment="1">
      <alignment horizontal="center"/>
    </xf>
    <xf numFmtId="0" fontId="68" fillId="10" borderId="23" xfId="1" applyFont="1" applyFill="1" applyBorder="1" applyAlignment="1">
      <alignment horizontal="center"/>
    </xf>
    <xf numFmtId="2" fontId="68" fillId="7" borderId="24" xfId="1" applyNumberFormat="1" applyFont="1" applyFill="1" applyBorder="1" applyAlignment="1">
      <alignment horizontal="center"/>
    </xf>
    <xf numFmtId="1" fontId="68" fillId="7" borderId="24" xfId="1" applyNumberFormat="1" applyFont="1" applyFill="1" applyBorder="1" applyAlignment="1">
      <alignment horizontal="center"/>
    </xf>
    <xf numFmtId="165" fontId="68" fillId="7" borderId="24" xfId="1" applyNumberFormat="1" applyFont="1" applyFill="1" applyBorder="1" applyAlignment="1">
      <alignment horizontal="center"/>
    </xf>
    <xf numFmtId="0" fontId="68" fillId="7" borderId="55" xfId="1" applyFont="1" applyFill="1" applyBorder="1" applyAlignment="1">
      <alignment horizontal="center" textRotation="90"/>
    </xf>
    <xf numFmtId="0" fontId="68" fillId="7" borderId="0" xfId="1" applyFont="1" applyFill="1" applyBorder="1" applyAlignment="1">
      <alignment horizontal="center" textRotation="90"/>
    </xf>
    <xf numFmtId="0" fontId="24" fillId="11" borderId="22" xfId="1" applyFont="1" applyFill="1" applyBorder="1" applyAlignment="1">
      <alignment horizontal="center"/>
    </xf>
    <xf numFmtId="0" fontId="24" fillId="11" borderId="23" xfId="1" applyFont="1" applyFill="1" applyBorder="1" applyAlignment="1">
      <alignment horizontal="center"/>
    </xf>
    <xf numFmtId="2" fontId="24" fillId="9" borderId="24" xfId="1" applyNumberFormat="1" applyFont="1" applyFill="1" applyBorder="1" applyAlignment="1">
      <alignment horizontal="center"/>
    </xf>
    <xf numFmtId="165" fontId="24" fillId="9" borderId="24" xfId="2" applyNumberFormat="1" applyFont="1" applyFill="1" applyBorder="1" applyAlignment="1">
      <alignment horizontal="center"/>
    </xf>
    <xf numFmtId="0" fontId="24" fillId="9" borderId="55" xfId="1" applyFont="1" applyFill="1" applyBorder="1" applyAlignment="1">
      <alignment horizontal="center" textRotation="90"/>
    </xf>
    <xf numFmtId="0" fontId="24" fillId="9" borderId="0" xfId="1" applyFont="1" applyFill="1" applyBorder="1" applyAlignment="1">
      <alignment horizontal="center" textRotation="90"/>
    </xf>
    <xf numFmtId="49" fontId="24" fillId="0" borderId="52" xfId="1" applyNumberFormat="1" applyFont="1" applyBorder="1" applyAlignment="1">
      <alignment horizontal="center"/>
    </xf>
    <xf numFmtId="49" fontId="24" fillId="0" borderId="53" xfId="1" applyNumberFormat="1" applyFont="1" applyBorder="1" applyAlignment="1">
      <alignment horizontal="center"/>
    </xf>
    <xf numFmtId="2" fontId="24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2" fontId="24" fillId="0" borderId="56" xfId="1" applyNumberFormat="1" applyFont="1" applyBorder="1" applyAlignment="1">
      <alignment horizontal="center"/>
    </xf>
    <xf numFmtId="0" fontId="24" fillId="0" borderId="55" xfId="1" applyFont="1" applyBorder="1" applyAlignment="1">
      <alignment horizontal="center"/>
    </xf>
    <xf numFmtId="49" fontId="24" fillId="0" borderId="52" xfId="1" applyNumberFormat="1" applyFont="1" applyFill="1" applyBorder="1" applyAlignment="1">
      <alignment horizontal="center"/>
    </xf>
    <xf numFmtId="49" fontId="24" fillId="0" borderId="53" xfId="1" applyNumberFormat="1" applyFont="1" applyFill="1" applyBorder="1" applyAlignment="1">
      <alignment horizontal="center"/>
    </xf>
    <xf numFmtId="49" fontId="29" fillId="0" borderId="51" xfId="1" applyNumberFormat="1" applyFont="1" applyBorder="1" applyAlignment="1">
      <alignment horizontal="center"/>
    </xf>
    <xf numFmtId="49" fontId="29" fillId="0" borderId="52" xfId="1" applyNumberFormat="1" applyFont="1" applyFill="1" applyBorder="1" applyAlignment="1">
      <alignment horizontal="center"/>
    </xf>
    <xf numFmtId="49" fontId="29" fillId="0" borderId="53" xfId="1" applyNumberFormat="1" applyFont="1" applyFill="1" applyBorder="1" applyAlignment="1">
      <alignment horizontal="center"/>
    </xf>
    <xf numFmtId="2" fontId="29" fillId="0" borderId="0" xfId="1" applyNumberFormat="1" applyFont="1" applyAlignment="1">
      <alignment horizontal="center"/>
    </xf>
    <xf numFmtId="165" fontId="29" fillId="0" borderId="0" xfId="1" applyNumberFormat="1" applyFont="1" applyFill="1" applyBorder="1" applyAlignment="1">
      <alignment horizontal="center"/>
    </xf>
    <xf numFmtId="2" fontId="29" fillId="0" borderId="56" xfId="1" applyNumberFormat="1" applyFont="1" applyFill="1" applyBorder="1" applyAlignment="1">
      <alignment horizontal="center"/>
    </xf>
    <xf numFmtId="0" fontId="29" fillId="0" borderId="55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49" fontId="29" fillId="0" borderId="52" xfId="1" applyNumberFormat="1" applyFont="1" applyBorder="1" applyAlignment="1">
      <alignment horizontal="center"/>
    </xf>
    <xf numFmtId="49" fontId="29" fillId="0" borderId="53" xfId="1" applyNumberFormat="1" applyFont="1" applyBorder="1" applyAlignment="1">
      <alignment horizontal="center"/>
    </xf>
    <xf numFmtId="0" fontId="29" fillId="0" borderId="55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2" fontId="24" fillId="0" borderId="56" xfId="1" applyNumberFormat="1" applyFont="1" applyFill="1" applyBorder="1" applyAlignment="1">
      <alignment horizontal="center"/>
    </xf>
    <xf numFmtId="49" fontId="50" fillId="9" borderId="57" xfId="1" applyNumberFormat="1" applyFont="1" applyFill="1" applyBorder="1" applyAlignment="1">
      <alignment horizontal="center"/>
    </xf>
    <xf numFmtId="2" fontId="50" fillId="9" borderId="57" xfId="1" applyNumberFormat="1" applyFont="1" applyFill="1" applyBorder="1" applyAlignment="1">
      <alignment horizontal="center"/>
    </xf>
    <xf numFmtId="0" fontId="50" fillId="9" borderId="55" xfId="1" applyFont="1" applyFill="1" applyBorder="1"/>
    <xf numFmtId="0" fontId="50" fillId="9" borderId="0" xfId="1" applyFont="1" applyFill="1" applyBorder="1"/>
    <xf numFmtId="2" fontId="24" fillId="0" borderId="0" xfId="1" applyNumberFormat="1" applyFont="1" applyFill="1" applyBorder="1" applyAlignment="1">
      <alignment horizontal="center"/>
    </xf>
    <xf numFmtId="165" fontId="29" fillId="0" borderId="0" xfId="1" applyNumberFormat="1" applyFont="1" applyAlignment="1">
      <alignment horizontal="center"/>
    </xf>
    <xf numFmtId="2" fontId="29" fillId="0" borderId="56" xfId="1" applyNumberFormat="1" applyFont="1" applyBorder="1" applyAlignment="1">
      <alignment horizontal="center"/>
    </xf>
    <xf numFmtId="0" fontId="29" fillId="0" borderId="0" xfId="1" applyFont="1"/>
    <xf numFmtId="0" fontId="29" fillId="0" borderId="59" xfId="1" applyFont="1" applyBorder="1"/>
    <xf numFmtId="0" fontId="29" fillId="0" borderId="0" xfId="1" applyFont="1" applyBorder="1"/>
    <xf numFmtId="2" fontId="29" fillId="0" borderId="0" xfId="1" applyNumberFormat="1" applyFont="1"/>
    <xf numFmtId="165" fontId="29" fillId="0" borderId="0" xfId="1" applyNumberFormat="1" applyFont="1"/>
    <xf numFmtId="2" fontId="29" fillId="0" borderId="56" xfId="1" applyNumberFormat="1" applyFont="1" applyBorder="1"/>
    <xf numFmtId="0" fontId="29" fillId="0" borderId="55" xfId="1" applyFont="1" applyBorder="1"/>
    <xf numFmtId="0" fontId="29" fillId="0" borderId="0" xfId="1" applyFont="1" applyFill="1" applyBorder="1"/>
    <xf numFmtId="16" fontId="29" fillId="0" borderId="0" xfId="1" quotePrefix="1" applyNumberFormat="1" applyFont="1" applyBorder="1" applyAlignment="1">
      <alignment horizontal="center"/>
    </xf>
    <xf numFmtId="0" fontId="29" fillId="0" borderId="54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0" xfId="1" quotePrefix="1" applyFont="1" applyBorder="1" applyAlignment="1">
      <alignment horizontal="center"/>
    </xf>
    <xf numFmtId="1" fontId="50" fillId="9" borderId="57" xfId="1" applyNumberFormat="1" applyFont="1" applyFill="1" applyBorder="1" applyAlignment="1">
      <alignment horizontal="center"/>
    </xf>
    <xf numFmtId="165" fontId="50" fillId="9" borderId="57" xfId="1" applyNumberFormat="1" applyFont="1" applyFill="1" applyBorder="1" applyAlignment="1">
      <alignment horizontal="center"/>
    </xf>
    <xf numFmtId="2" fontId="24" fillId="9" borderId="80" xfId="1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/>
    <xf numFmtId="16" fontId="12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1" fillId="0" borderId="0" xfId="0" applyFont="1" applyBorder="1"/>
    <xf numFmtId="0" fontId="2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49" fontId="53" fillId="0" borderId="0" xfId="0" applyNumberFormat="1" applyFont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49" fontId="53" fillId="0" borderId="87" xfId="0" applyNumberFormat="1" applyFont="1" applyFill="1" applyBorder="1" applyAlignment="1">
      <alignment horizontal="center"/>
    </xf>
    <xf numFmtId="16" fontId="53" fillId="0" borderId="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165" fontId="68" fillId="0" borderId="0" xfId="1" applyNumberFormat="1" applyFont="1" applyFill="1" applyBorder="1" applyAlignment="1">
      <alignment horizontal="center"/>
    </xf>
    <xf numFmtId="2" fontId="68" fillId="0" borderId="56" xfId="1" applyNumberFormat="1" applyFont="1" applyFill="1" applyBorder="1" applyAlignment="1">
      <alignment horizontal="center"/>
    </xf>
    <xf numFmtId="1" fontId="24" fillId="9" borderId="24" xfId="1" applyNumberFormat="1" applyFont="1" applyFill="1" applyBorder="1" applyAlignment="1">
      <alignment horizontal="center"/>
    </xf>
    <xf numFmtId="1" fontId="24" fillId="9" borderId="25" xfId="1" applyNumberFormat="1" applyFont="1" applyFill="1" applyBorder="1" applyAlignment="1">
      <alignment horizontal="center"/>
    </xf>
    <xf numFmtId="165" fontId="24" fillId="9" borderId="88" xfId="2" applyNumberFormat="1" applyFont="1" applyFill="1" applyBorder="1" applyAlignment="1">
      <alignment horizontal="center"/>
    </xf>
    <xf numFmtId="49" fontId="35" fillId="0" borderId="41" xfId="0" quotePrefix="1" applyNumberFormat="1" applyFont="1" applyBorder="1" applyAlignment="1">
      <alignment horizontal="center"/>
    </xf>
    <xf numFmtId="49" fontId="35" fillId="0" borderId="12" xfId="0" quotePrefix="1" applyNumberFormat="1" applyFont="1" applyBorder="1" applyAlignment="1">
      <alignment horizontal="center"/>
    </xf>
    <xf numFmtId="168" fontId="22" fillId="0" borderId="14" xfId="0" applyNumberFormat="1" applyFont="1" applyBorder="1" applyAlignment="1">
      <alignment horizontal="center"/>
    </xf>
    <xf numFmtId="168" fontId="20" fillId="0" borderId="14" xfId="0" applyNumberFormat="1" applyFont="1" applyBorder="1" applyAlignment="1">
      <alignment horizontal="center"/>
    </xf>
    <xf numFmtId="0" fontId="6" fillId="0" borderId="49" xfId="0" quotePrefix="1" applyFont="1" applyFill="1" applyBorder="1" applyAlignment="1">
      <alignment horizontal="center"/>
    </xf>
    <xf numFmtId="0" fontId="6" fillId="7" borderId="49" xfId="0" quotePrefix="1" applyFont="1" applyFill="1" applyBorder="1" applyAlignment="1">
      <alignment horizontal="center"/>
    </xf>
    <xf numFmtId="49" fontId="38" fillId="0" borderId="12" xfId="0" quotePrefix="1" applyNumberFormat="1" applyFont="1" applyBorder="1" applyAlignment="1">
      <alignment horizontal="center"/>
    </xf>
    <xf numFmtId="0" fontId="3" fillId="0" borderId="49" xfId="0" quotePrefix="1" applyFont="1" applyFill="1" applyBorder="1" applyAlignment="1">
      <alignment horizontal="center"/>
    </xf>
    <xf numFmtId="0" fontId="3" fillId="7" borderId="49" xfId="0" quotePrefix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8" fontId="44" fillId="0" borderId="1" xfId="0" applyNumberFormat="1" applyFont="1" applyBorder="1" applyAlignment="1">
      <alignment horizontal="center" vertical="center"/>
    </xf>
    <xf numFmtId="0" fontId="53" fillId="0" borderId="56" xfId="0" applyFont="1" applyFill="1" applyBorder="1" applyAlignment="1">
      <alignment horizontal="center"/>
    </xf>
    <xf numFmtId="165" fontId="50" fillId="0" borderId="0" xfId="1" applyNumberFormat="1" applyFont="1" applyFill="1" applyBorder="1" applyAlignment="1">
      <alignment horizontal="center"/>
    </xf>
    <xf numFmtId="2" fontId="50" fillId="0" borderId="56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" fontId="38" fillId="0" borderId="12" xfId="0" applyNumberFormat="1" applyFont="1" applyBorder="1" applyAlignment="1">
      <alignment horizontal="center"/>
    </xf>
    <xf numFmtId="0" fontId="17" fillId="0" borderId="9" xfId="0" applyFont="1" applyBorder="1"/>
    <xf numFmtId="165" fontId="12" fillId="0" borderId="11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4" xfId="0" applyFont="1" applyBorder="1"/>
    <xf numFmtId="165" fontId="12" fillId="0" borderId="6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55" xfId="0" applyNumberFormat="1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35" fillId="12" borderId="37" xfId="0" applyFont="1" applyFill="1" applyBorder="1" applyAlignment="1">
      <alignment horizontal="center"/>
    </xf>
    <xf numFmtId="0" fontId="42" fillId="12" borderId="12" xfId="0" applyFont="1" applyFill="1" applyBorder="1" applyAlignment="1">
      <alignment horizontal="center"/>
    </xf>
    <xf numFmtId="164" fontId="35" fillId="12" borderId="12" xfId="0" applyNumberFormat="1" applyFont="1" applyFill="1" applyBorder="1" applyAlignment="1">
      <alignment horizontal="center"/>
    </xf>
    <xf numFmtId="49" fontId="35" fillId="12" borderId="12" xfId="0" applyNumberFormat="1" applyFont="1" applyFill="1" applyBorder="1" applyAlignment="1">
      <alignment horizontal="center"/>
    </xf>
    <xf numFmtId="0" fontId="35" fillId="12" borderId="0" xfId="0" applyFont="1" applyFill="1" applyAlignment="1">
      <alignment horizontal="center"/>
    </xf>
    <xf numFmtId="16" fontId="47" fillId="0" borderId="12" xfId="0" applyNumberFormat="1" applyFont="1" applyBorder="1" applyAlignment="1">
      <alignment horizontal="center"/>
    </xf>
    <xf numFmtId="16" fontId="52" fillId="0" borderId="0" xfId="0" applyNumberFormat="1" applyFont="1" applyBorder="1" applyAlignment="1">
      <alignment horizontal="center"/>
    </xf>
    <xf numFmtId="0" fontId="29" fillId="0" borderId="0" xfId="1" quotePrefix="1" applyFont="1" applyBorder="1" applyAlignment="1">
      <alignment horizontal="center"/>
    </xf>
    <xf numFmtId="16" fontId="2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55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9" fillId="0" borderId="56" xfId="1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wrapText="1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52" fillId="0" borderId="0" xfId="0" applyFont="1" applyFill="1" applyBorder="1" applyAlignment="1"/>
    <xf numFmtId="0" fontId="52" fillId="0" borderId="56" xfId="0" applyFont="1" applyFill="1" applyBorder="1" applyAlignment="1"/>
    <xf numFmtId="0" fontId="53" fillId="0" borderId="56" xfId="0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9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9" fillId="0" borderId="55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29" fillId="0" borderId="56" xfId="1" applyFont="1" applyBorder="1" applyAlignment="1">
      <alignment horizontal="center"/>
    </xf>
    <xf numFmtId="0" fontId="2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2" fillId="0" borderId="55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56" xfId="0" applyFont="1" applyBorder="1" applyAlignment="1">
      <alignment horizontal="center"/>
    </xf>
    <xf numFmtId="0" fontId="53" fillId="0" borderId="92" xfId="0" applyFont="1" applyFill="1" applyBorder="1" applyAlignment="1">
      <alignment horizontal="center"/>
    </xf>
    <xf numFmtId="0" fontId="53" fillId="0" borderId="50" xfId="0" applyFont="1" applyFill="1" applyBorder="1" applyAlignment="1">
      <alignment horizontal="center"/>
    </xf>
    <xf numFmtId="0" fontId="53" fillId="0" borderId="93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14" fontId="47" fillId="0" borderId="12" xfId="0" applyNumberFormat="1" applyFont="1" applyBorder="1" applyAlignment="1">
      <alignment horizontal="center"/>
    </xf>
    <xf numFmtId="164" fontId="38" fillId="0" borderId="12" xfId="0" quotePrefix="1" applyNumberFormat="1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164" fontId="35" fillId="0" borderId="34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center"/>
    </xf>
    <xf numFmtId="164" fontId="38" fillId="0" borderId="34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0" fillId="0" borderId="79" xfId="0" applyNumberFormat="1" applyFont="1" applyBorder="1" applyAlignment="1">
      <alignment horizontal="center"/>
    </xf>
    <xf numFmtId="49" fontId="29" fillId="0" borderId="0" xfId="1" applyNumberFormat="1" applyFont="1" applyAlignment="1">
      <alignment horizontal="center"/>
    </xf>
    <xf numFmtId="49" fontId="29" fillId="0" borderId="56" xfId="1" applyNumberFormat="1" applyFont="1" applyBorder="1" applyAlignment="1">
      <alignment horizontal="center"/>
    </xf>
    <xf numFmtId="2" fontId="24" fillId="0" borderId="0" xfId="1" applyNumberFormat="1" applyFont="1" applyBorder="1" applyAlignment="1">
      <alignment horizontal="center"/>
    </xf>
    <xf numFmtId="49" fontId="52" fillId="0" borderId="54" xfId="0" applyNumberFormat="1" applyFont="1" applyFill="1" applyBorder="1" applyAlignment="1">
      <alignment horizontal="center"/>
    </xf>
    <xf numFmtId="49" fontId="52" fillId="0" borderId="51" xfId="0" applyNumberFormat="1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16" fontId="52" fillId="0" borderId="0" xfId="0" applyNumberFormat="1" applyFont="1" applyFill="1" applyAlignment="1">
      <alignment horizontal="center"/>
    </xf>
    <xf numFmtId="0" fontId="53" fillId="0" borderId="89" xfId="0" applyFont="1" applyBorder="1" applyAlignment="1">
      <alignment horizontal="center"/>
    </xf>
    <xf numFmtId="0" fontId="53" fillId="0" borderId="90" xfId="0" applyFont="1" applyBorder="1" applyAlignment="1">
      <alignment horizontal="center"/>
    </xf>
    <xf numFmtId="0" fontId="53" fillId="0" borderId="91" xfId="0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56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28" xfId="0" applyFont="1" applyBorder="1" applyAlignment="1">
      <alignment horizontal="center"/>
    </xf>
    <xf numFmtId="2" fontId="29" fillId="0" borderId="50" xfId="1" applyNumberFormat="1" applyFont="1" applyBorder="1" applyAlignment="1">
      <alignment horizontal="center"/>
    </xf>
    <xf numFmtId="0" fontId="29" fillId="0" borderId="50" xfId="1" applyNumberFormat="1" applyFont="1" applyBorder="1" applyAlignment="1">
      <alignment horizontal="center"/>
    </xf>
    <xf numFmtId="2" fontId="29" fillId="0" borderId="93" xfId="1" applyNumberFormat="1" applyFont="1" applyBorder="1" applyAlignment="1">
      <alignment horizontal="center"/>
    </xf>
    <xf numFmtId="0" fontId="24" fillId="0" borderId="56" xfId="1" applyNumberFormat="1" applyFont="1" applyFill="1" applyBorder="1" applyAlignment="1">
      <alignment horizontal="center"/>
    </xf>
    <xf numFmtId="0" fontId="29" fillId="0" borderId="56" xfId="1" applyFont="1" applyFill="1" applyBorder="1" applyAlignment="1">
      <alignment horizontal="center"/>
    </xf>
    <xf numFmtId="2" fontId="29" fillId="0" borderId="0" xfId="1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5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55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55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24" fillId="0" borderId="0" xfId="1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2" fillId="0" borderId="56" xfId="0" applyFont="1" applyFill="1" applyBorder="1" applyAlignment="1">
      <alignment horizontal="center"/>
    </xf>
    <xf numFmtId="168" fontId="6" fillId="0" borderId="12" xfId="0" applyNumberFormat="1" applyFont="1" applyBorder="1" applyAlignment="1">
      <alignment horizontal="center" vertical="center"/>
    </xf>
    <xf numFmtId="0" fontId="52" fillId="0" borderId="56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quotePrefix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/>
    </xf>
    <xf numFmtId="49" fontId="52" fillId="7" borderId="80" xfId="0" applyNumberFormat="1" applyFont="1" applyFill="1" applyBorder="1" applyAlignment="1">
      <alignment horizontal="center"/>
    </xf>
    <xf numFmtId="49" fontId="53" fillId="7" borderId="85" xfId="0" applyNumberFormat="1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2" fontId="29" fillId="0" borderId="56" xfId="1" applyNumberFormat="1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5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16" fontId="0" fillId="0" borderId="0" xfId="0" applyNumberFormat="1" applyFont="1" applyAlignment="1">
      <alignment horizontal="center" wrapText="1"/>
    </xf>
    <xf numFmtId="0" fontId="52" fillId="0" borderId="0" xfId="0" applyFont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49" fontId="52" fillId="8" borderId="83" xfId="0" applyNumberFormat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2" fontId="24" fillId="0" borderId="55" xfId="1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56" xfId="0" applyFont="1" applyBorder="1" applyAlignment="1">
      <alignment horizontal="center"/>
    </xf>
    <xf numFmtId="2" fontId="29" fillId="0" borderId="56" xfId="1" applyNumberFormat="1" applyFont="1" applyBorder="1" applyAlignment="1">
      <alignment horizontal="center"/>
    </xf>
    <xf numFmtId="2" fontId="29" fillId="0" borderId="56" xfId="1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49" fontId="52" fillId="0" borderId="54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49" fontId="52" fillId="0" borderId="56" xfId="0" applyNumberFormat="1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168" fontId="44" fillId="0" borderId="1" xfId="0" applyNumberFormat="1" applyFont="1" applyBorder="1" applyAlignment="1">
      <alignment horizontal="center" vertical="center"/>
    </xf>
    <xf numFmtId="0" fontId="53" fillId="0" borderId="56" xfId="0" applyFont="1" applyFill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71" fillId="0" borderId="67" xfId="0" applyFont="1" applyBorder="1" applyAlignment="1">
      <alignment horizontal="center"/>
    </xf>
    <xf numFmtId="0" fontId="71" fillId="0" borderId="64" xfId="0" applyFont="1" applyBorder="1" applyAlignment="1">
      <alignment horizontal="center"/>
    </xf>
    <xf numFmtId="0" fontId="71" fillId="0" borderId="65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45" fillId="0" borderId="69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45" fillId="0" borderId="72" xfId="0" applyFont="1" applyFill="1" applyBorder="1" applyAlignment="1">
      <alignment horizontal="center"/>
    </xf>
    <xf numFmtId="0" fontId="45" fillId="0" borderId="74" xfId="0" applyFont="1" applyFill="1" applyBorder="1" applyAlignment="1">
      <alignment horizontal="center"/>
    </xf>
    <xf numFmtId="0" fontId="73" fillId="0" borderId="64" xfId="0" applyFont="1" applyBorder="1" applyAlignment="1">
      <alignment horizontal="center"/>
    </xf>
    <xf numFmtId="0" fontId="73" fillId="0" borderId="65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49" fontId="34" fillId="0" borderId="12" xfId="0" applyNumberFormat="1" applyFont="1" applyBorder="1" applyAlignment="1">
      <alignment horizontal="center"/>
    </xf>
    <xf numFmtId="0" fontId="52" fillId="0" borderId="55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55" xfId="0" applyNumberFormat="1" applyFont="1" applyBorder="1" applyAlignment="1">
      <alignment horizontal="center"/>
    </xf>
    <xf numFmtId="0" fontId="52" fillId="0" borderId="0" xfId="0" applyNumberFormat="1" applyFont="1" applyBorder="1" applyAlignment="1">
      <alignment horizontal="center"/>
    </xf>
    <xf numFmtId="0" fontId="52" fillId="0" borderId="56" xfId="0" applyNumberFormat="1" applyFont="1" applyBorder="1" applyAlignment="1">
      <alignment horizontal="center"/>
    </xf>
    <xf numFmtId="0" fontId="52" fillId="0" borderId="55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/>
    </xf>
    <xf numFmtId="49" fontId="52" fillId="0" borderId="54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49" fontId="52" fillId="0" borderId="56" xfId="0" applyNumberFormat="1" applyFont="1" applyFill="1" applyBorder="1" applyAlignment="1">
      <alignment horizontal="center"/>
    </xf>
    <xf numFmtId="0" fontId="53" fillId="0" borderId="55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56" xfId="0" applyNumberFormat="1" applyFont="1" applyBorder="1" applyAlignment="1">
      <alignment horizontal="center"/>
    </xf>
    <xf numFmtId="0" fontId="53" fillId="0" borderId="55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0" borderId="55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92" xfId="0" applyFont="1" applyFill="1" applyBorder="1" applyAlignment="1">
      <alignment horizontal="center"/>
    </xf>
    <xf numFmtId="0" fontId="53" fillId="0" borderId="50" xfId="0" applyFont="1" applyFill="1" applyBorder="1" applyAlignment="1">
      <alignment horizontal="center"/>
    </xf>
    <xf numFmtId="0" fontId="53" fillId="0" borderId="93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3" fillId="0" borderId="92" xfId="0" applyNumberFormat="1" applyFont="1" applyBorder="1" applyAlignment="1">
      <alignment horizontal="center"/>
    </xf>
    <xf numFmtId="0" fontId="53" fillId="0" borderId="50" xfId="0" applyNumberFormat="1" applyFont="1" applyBorder="1" applyAlignment="1">
      <alignment horizontal="center"/>
    </xf>
    <xf numFmtId="0" fontId="53" fillId="0" borderId="93" xfId="0" applyNumberFormat="1" applyFont="1" applyBorder="1" applyAlignment="1">
      <alignment horizontal="center"/>
    </xf>
    <xf numFmtId="49" fontId="53" fillId="0" borderId="54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49" fontId="53" fillId="0" borderId="56" xfId="0" applyNumberFormat="1" applyFont="1" applyFill="1" applyBorder="1" applyAlignment="1">
      <alignment horizontal="center"/>
    </xf>
    <xf numFmtId="0" fontId="52" fillId="7" borderId="82" xfId="0" applyFont="1" applyFill="1" applyBorder="1" applyAlignment="1">
      <alignment horizontal="center"/>
    </xf>
    <xf numFmtId="0" fontId="52" fillId="7" borderId="81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0" fontId="53" fillId="0" borderId="6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57" fillId="8" borderId="27" xfId="0" applyFont="1" applyFill="1" applyBorder="1" applyAlignment="1">
      <alignment horizontal="center"/>
    </xf>
    <xf numFmtId="0" fontId="57" fillId="8" borderId="23" xfId="0" applyFont="1" applyFill="1" applyBorder="1" applyAlignment="1">
      <alignment horizontal="center"/>
    </xf>
    <xf numFmtId="0" fontId="53" fillId="7" borderId="10" xfId="0" applyFont="1" applyFill="1" applyBorder="1" applyAlignment="1">
      <alignment horizontal="center"/>
    </xf>
    <xf numFmtId="0" fontId="53" fillId="7" borderId="84" xfId="0" applyFont="1" applyFill="1" applyBorder="1" applyAlignment="1">
      <alignment horizontal="center"/>
    </xf>
    <xf numFmtId="0" fontId="52" fillId="8" borderId="64" xfId="0" applyFont="1" applyFill="1" applyBorder="1" applyAlignment="1">
      <alignment horizontal="center"/>
    </xf>
    <xf numFmtId="0" fontId="52" fillId="8" borderId="86" xfId="0" applyFont="1" applyFill="1" applyBorder="1" applyAlignment="1">
      <alignment horizontal="center"/>
    </xf>
    <xf numFmtId="49" fontId="53" fillId="0" borderId="15" xfId="0" applyNumberFormat="1" applyFont="1" applyFill="1" applyBorder="1" applyAlignment="1">
      <alignment horizontal="center"/>
    </xf>
    <xf numFmtId="49" fontId="53" fillId="0" borderId="50" xfId="0" applyNumberFormat="1" applyFont="1" applyFill="1" applyBorder="1" applyAlignment="1">
      <alignment horizontal="center"/>
    </xf>
    <xf numFmtId="49" fontId="53" fillId="0" borderId="93" xfId="0" applyNumberFormat="1" applyFont="1" applyFill="1" applyBorder="1" applyAlignment="1">
      <alignment horizontal="center"/>
    </xf>
    <xf numFmtId="2" fontId="29" fillId="0" borderId="55" xfId="1" applyNumberFormat="1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2" fontId="29" fillId="0" borderId="56" xfId="1" applyNumberFormat="1" applyFont="1" applyFill="1" applyBorder="1" applyAlignment="1">
      <alignment horizontal="center"/>
    </xf>
    <xf numFmtId="2" fontId="24" fillId="0" borderId="54" xfId="1" applyNumberFormat="1" applyFont="1" applyFill="1" applyBorder="1" applyAlignment="1">
      <alignment horizontal="center"/>
    </xf>
    <xf numFmtId="2" fontId="24" fillId="0" borderId="0" xfId="1" applyNumberFormat="1" applyFont="1" applyFill="1" applyBorder="1" applyAlignment="1">
      <alignment horizontal="center"/>
    </xf>
    <xf numFmtId="2" fontId="24" fillId="0" borderId="56" xfId="1" applyNumberFormat="1" applyFont="1" applyFill="1" applyBorder="1" applyAlignment="1">
      <alignment horizontal="center"/>
    </xf>
    <xf numFmtId="0" fontId="24" fillId="9" borderId="22" xfId="1" applyFont="1" applyFill="1" applyBorder="1" applyAlignment="1">
      <alignment horizontal="center"/>
    </xf>
    <xf numFmtId="0" fontId="24" fillId="9" borderId="27" xfId="1" applyFont="1" applyFill="1" applyBorder="1" applyAlignment="1">
      <alignment horizontal="center"/>
    </xf>
    <xf numFmtId="0" fontId="50" fillId="7" borderId="22" xfId="1" applyFont="1" applyFill="1" applyBorder="1" applyAlignment="1">
      <alignment horizontal="center"/>
    </xf>
    <xf numFmtId="0" fontId="50" fillId="7" borderId="27" xfId="1" applyFont="1" applyFill="1" applyBorder="1" applyAlignment="1">
      <alignment horizontal="center"/>
    </xf>
    <xf numFmtId="0" fontId="68" fillId="7" borderId="22" xfId="1" applyFont="1" applyFill="1" applyBorder="1" applyAlignment="1">
      <alignment horizontal="center"/>
    </xf>
    <xf numFmtId="0" fontId="68" fillId="7" borderId="27" xfId="1" applyFont="1" applyFill="1" applyBorder="1" applyAlignment="1">
      <alignment horizontal="center"/>
    </xf>
    <xf numFmtId="0" fontId="68" fillId="7" borderId="23" xfId="1" applyFont="1" applyFill="1" applyBorder="1" applyAlignment="1">
      <alignment horizontal="center"/>
    </xf>
    <xf numFmtId="2" fontId="24" fillId="0" borderId="55" xfId="1" applyNumberFormat="1" applyFont="1" applyBorder="1" applyAlignment="1">
      <alignment horizontal="center"/>
    </xf>
    <xf numFmtId="2" fontId="24" fillId="0" borderId="0" xfId="1" applyNumberFormat="1" applyFont="1" applyAlignment="1">
      <alignment horizontal="center"/>
    </xf>
    <xf numFmtId="2" fontId="24" fillId="0" borderId="56" xfId="1" applyNumberFormat="1" applyFont="1" applyBorder="1" applyAlignment="1">
      <alignment horizontal="center"/>
    </xf>
    <xf numFmtId="2" fontId="29" fillId="0" borderId="55" xfId="1" applyNumberFormat="1" applyFont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29" fillId="0" borderId="56" xfId="1" applyNumberFormat="1" applyFont="1" applyBorder="1" applyAlignment="1">
      <alignment horizontal="center"/>
    </xf>
    <xf numFmtId="2" fontId="24" fillId="0" borderId="54" xfId="1" applyNumberFormat="1" applyFont="1" applyBorder="1" applyAlignment="1">
      <alignment horizontal="center"/>
    </xf>
    <xf numFmtId="2" fontId="29" fillId="0" borderId="54" xfId="1" applyNumberFormat="1" applyFont="1" applyBorder="1" applyAlignment="1">
      <alignment horizontal="center"/>
    </xf>
    <xf numFmtId="2" fontId="24" fillId="0" borderId="55" xfId="1" applyNumberFormat="1" applyFont="1" applyFill="1" applyBorder="1" applyAlignment="1">
      <alignment horizontal="center"/>
    </xf>
    <xf numFmtId="0" fontId="29" fillId="0" borderId="92" xfId="1" applyFont="1" applyBorder="1" applyAlignment="1">
      <alignment horizontal="center"/>
    </xf>
    <xf numFmtId="0" fontId="29" fillId="0" borderId="50" xfId="1" applyFont="1" applyBorder="1" applyAlignment="1">
      <alignment horizontal="center"/>
    </xf>
    <xf numFmtId="0" fontId="29" fillId="0" borderId="93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56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9" fillId="0" borderId="0" xfId="1" applyFont="1" applyFill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32" xfId="1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/>
    </xf>
    <xf numFmtId="0" fontId="24" fillId="0" borderId="58" xfId="1" applyFont="1" applyBorder="1" applyAlignment="1">
      <alignment horizontal="center"/>
    </xf>
    <xf numFmtId="0" fontId="50" fillId="9" borderId="70" xfId="1" applyFont="1" applyFill="1" applyBorder="1" applyAlignment="1">
      <alignment horizontal="center"/>
    </xf>
    <xf numFmtId="0" fontId="50" fillId="9" borderId="71" xfId="1" applyFont="1" applyFill="1" applyBorder="1" applyAlignment="1">
      <alignment horizontal="center"/>
    </xf>
    <xf numFmtId="0" fontId="50" fillId="9" borderId="63" xfId="1" applyFont="1" applyFill="1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" fontId="44" fillId="0" borderId="3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168" fontId="44" fillId="0" borderId="1" xfId="0" applyNumberFormat="1" applyFont="1" applyBorder="1" applyAlignment="1">
      <alignment horizontal="center" vertical="center"/>
    </xf>
    <xf numFmtId="168" fontId="44" fillId="0" borderId="3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75" fillId="0" borderId="22" xfId="0" applyFont="1" applyBorder="1" applyAlignment="1">
      <alignment horizontal="center" vertical="center"/>
    </xf>
    <xf numFmtId="0" fontId="75" fillId="0" borderId="27" xfId="0" applyFont="1" applyBorder="1" applyAlignment="1">
      <alignment horizontal="center" vertical="center"/>
    </xf>
    <xf numFmtId="0" fontId="75" fillId="0" borderId="27" xfId="0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horizontal="center"/>
    </xf>
    <xf numFmtId="16" fontId="0" fillId="0" borderId="28" xfId="0" applyNumberForma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28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" fontId="1" fillId="0" borderId="28" xfId="0" applyNumberFormat="1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2" fontId="24" fillId="0" borderId="0" xfId="1" applyNumberFormat="1" applyFont="1" applyBorder="1" applyAlignment="1">
      <alignment horizontal="center"/>
    </xf>
  </cellXfs>
  <cellStyles count="17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P276"/>
  <sheetViews>
    <sheetView tabSelected="1" view="pageBreakPreview" zoomScale="75" zoomScaleNormal="75" zoomScaleSheetLayoutView="90" zoomScalePageLayoutView="75" workbookViewId="0">
      <selection activeCell="J37" sqref="J37"/>
    </sheetView>
  </sheetViews>
  <sheetFormatPr baseColWidth="10" defaultColWidth="8.83203125" defaultRowHeight="16" x14ac:dyDescent="0"/>
  <cols>
    <col min="1" max="1" width="5" style="92" bestFit="1" customWidth="1"/>
    <col min="2" max="2" width="8.5" style="108" bestFit="1" customWidth="1"/>
    <col min="3" max="3" width="9.5" style="109" bestFit="1" customWidth="1"/>
    <col min="4" max="4" width="27" style="106" customWidth="1"/>
    <col min="5" max="5" width="8.5" style="110" bestFit="1" customWidth="1"/>
    <col min="6" max="6" width="8.6640625" style="108" bestFit="1" customWidth="1"/>
    <col min="7" max="7" width="12.5" style="108" bestFit="1" customWidth="1"/>
    <col min="8" max="8" width="5.5" style="108" bestFit="1" customWidth="1"/>
    <col min="9" max="9" width="25.83203125" style="108" bestFit="1" customWidth="1"/>
    <col min="10" max="10" width="19.5" style="108" bestFit="1" customWidth="1"/>
    <col min="11" max="11" width="5.6640625" style="108" bestFit="1" customWidth="1"/>
    <col min="12" max="12" width="8.1640625" style="108" bestFit="1" customWidth="1"/>
    <col min="13" max="14" width="8.83203125" style="111"/>
    <col min="15" max="15" width="10.5" style="108" bestFit="1" customWidth="1"/>
    <col min="16" max="16" width="55" style="108" bestFit="1" customWidth="1"/>
    <col min="17" max="17" width="1.33203125" style="108" customWidth="1"/>
    <col min="18" max="18" width="1" style="108" customWidth="1"/>
    <col min="19" max="19" width="3.33203125" style="108" customWidth="1"/>
    <col min="20" max="20" width="3.83203125" style="108" customWidth="1"/>
    <col min="21" max="16384" width="8.83203125" style="108"/>
  </cols>
  <sheetData>
    <row r="1" spans="1:16" s="93" customFormat="1">
      <c r="A1" s="92"/>
      <c r="C1" s="94"/>
      <c r="D1" s="95"/>
      <c r="E1" s="96"/>
      <c r="K1" s="804" t="s">
        <v>203</v>
      </c>
      <c r="L1" s="804"/>
      <c r="M1" s="804" t="s">
        <v>99</v>
      </c>
      <c r="N1" s="804"/>
    </row>
    <row r="2" spans="1:16" s="92" customFormat="1" ht="17" thickBot="1">
      <c r="A2" s="97" t="s">
        <v>100</v>
      </c>
      <c r="B2" s="97" t="s">
        <v>33</v>
      </c>
      <c r="C2" s="98" t="s">
        <v>95</v>
      </c>
      <c r="D2" s="99" t="s">
        <v>120</v>
      </c>
      <c r="E2" s="100" t="s">
        <v>69</v>
      </c>
      <c r="F2" s="97" t="s">
        <v>206</v>
      </c>
      <c r="G2" s="97" t="s">
        <v>190</v>
      </c>
      <c r="H2" s="97" t="s">
        <v>55</v>
      </c>
      <c r="I2" s="288" t="s">
        <v>227</v>
      </c>
      <c r="J2" s="97" t="s">
        <v>135</v>
      </c>
      <c r="K2" s="288" t="s">
        <v>230</v>
      </c>
      <c r="L2" s="97" t="s">
        <v>201</v>
      </c>
      <c r="M2" s="91" t="s">
        <v>230</v>
      </c>
      <c r="N2" s="101" t="s">
        <v>201</v>
      </c>
      <c r="O2" s="97" t="s">
        <v>119</v>
      </c>
      <c r="P2" s="97" t="s">
        <v>198</v>
      </c>
    </row>
    <row r="3" spans="1:16" s="92" customFormat="1" ht="17" thickTop="1">
      <c r="A3" s="299">
        <v>1</v>
      </c>
      <c r="B3" s="300" t="s">
        <v>54</v>
      </c>
      <c r="C3" s="301">
        <v>43015</v>
      </c>
      <c r="D3" s="419" t="s">
        <v>294</v>
      </c>
      <c r="E3" s="302" t="s">
        <v>127</v>
      </c>
      <c r="F3" s="302" t="s">
        <v>357</v>
      </c>
      <c r="G3" s="302" t="s">
        <v>358</v>
      </c>
      <c r="H3" s="302" t="s">
        <v>359</v>
      </c>
      <c r="I3" s="302" t="s">
        <v>360</v>
      </c>
      <c r="J3" s="419" t="s">
        <v>361</v>
      </c>
      <c r="K3" s="302" t="s">
        <v>362</v>
      </c>
      <c r="L3" s="302" t="s">
        <v>363</v>
      </c>
      <c r="M3" s="302" t="s">
        <v>366</v>
      </c>
      <c r="N3" s="302" t="s">
        <v>364</v>
      </c>
      <c r="O3" s="302" t="s">
        <v>356</v>
      </c>
      <c r="P3" s="303" t="s">
        <v>365</v>
      </c>
    </row>
    <row r="4" spans="1:16" s="92" customFormat="1">
      <c r="A4" s="102">
        <v>2</v>
      </c>
      <c r="B4" s="103" t="s">
        <v>74</v>
      </c>
      <c r="C4" s="135">
        <v>43016</v>
      </c>
      <c r="D4" s="420" t="s">
        <v>294</v>
      </c>
      <c r="E4" s="104" t="s">
        <v>127</v>
      </c>
      <c r="F4" s="104" t="s">
        <v>368</v>
      </c>
      <c r="G4" s="104" t="s">
        <v>369</v>
      </c>
      <c r="H4" s="104" t="s">
        <v>359</v>
      </c>
      <c r="I4" s="104" t="s">
        <v>370</v>
      </c>
      <c r="J4" s="420" t="s">
        <v>371</v>
      </c>
      <c r="K4" s="104" t="s">
        <v>372</v>
      </c>
      <c r="L4" s="104" t="s">
        <v>373</v>
      </c>
      <c r="M4" s="104" t="s">
        <v>374</v>
      </c>
      <c r="N4" s="104" t="s">
        <v>375</v>
      </c>
      <c r="O4" s="104" t="s">
        <v>367</v>
      </c>
      <c r="P4" s="104" t="s">
        <v>376</v>
      </c>
    </row>
    <row r="5" spans="1:16" s="92" customFormat="1">
      <c r="A5" s="102">
        <v>3</v>
      </c>
      <c r="B5" s="103" t="s">
        <v>141</v>
      </c>
      <c r="C5" s="135">
        <v>43021</v>
      </c>
      <c r="D5" s="104" t="s">
        <v>224</v>
      </c>
      <c r="E5" s="104" t="s">
        <v>188</v>
      </c>
      <c r="F5" s="104" t="s">
        <v>387</v>
      </c>
      <c r="G5" s="104" t="s">
        <v>388</v>
      </c>
      <c r="H5" s="104" t="s">
        <v>389</v>
      </c>
      <c r="I5" s="104" t="s">
        <v>360</v>
      </c>
      <c r="J5" s="420" t="s">
        <v>390</v>
      </c>
      <c r="K5" s="104" t="s">
        <v>391</v>
      </c>
      <c r="L5" s="104" t="s">
        <v>372</v>
      </c>
      <c r="M5" s="104" t="s">
        <v>392</v>
      </c>
      <c r="N5" s="104" t="s">
        <v>393</v>
      </c>
      <c r="O5" s="104" t="s">
        <v>394</v>
      </c>
      <c r="P5" s="104" t="s">
        <v>395</v>
      </c>
    </row>
    <row r="6" spans="1:16" s="92" customFormat="1">
      <c r="A6" s="102">
        <v>4</v>
      </c>
      <c r="B6" s="103" t="s">
        <v>54</v>
      </c>
      <c r="C6" s="135">
        <v>43022</v>
      </c>
      <c r="D6" s="104" t="s">
        <v>225</v>
      </c>
      <c r="E6" s="104" t="s">
        <v>188</v>
      </c>
      <c r="F6" s="104" t="s">
        <v>397</v>
      </c>
      <c r="G6" s="104" t="s">
        <v>398</v>
      </c>
      <c r="H6" s="104" t="s">
        <v>399</v>
      </c>
      <c r="I6" s="104" t="s">
        <v>360</v>
      </c>
      <c r="J6" s="420" t="s">
        <v>400</v>
      </c>
      <c r="K6" s="104" t="s">
        <v>401</v>
      </c>
      <c r="L6" s="104" t="s">
        <v>402</v>
      </c>
      <c r="M6" s="104" t="s">
        <v>375</v>
      </c>
      <c r="N6" s="104" t="s">
        <v>403</v>
      </c>
      <c r="O6" s="104" t="s">
        <v>404</v>
      </c>
      <c r="P6" s="104" t="s">
        <v>405</v>
      </c>
    </row>
    <row r="7" spans="1:16" s="142" customFormat="1">
      <c r="A7" s="102">
        <v>5</v>
      </c>
      <c r="B7" s="103" t="s">
        <v>54</v>
      </c>
      <c r="C7" s="135">
        <v>43029</v>
      </c>
      <c r="D7" s="104" t="s">
        <v>224</v>
      </c>
      <c r="E7" s="104" t="s">
        <v>188</v>
      </c>
      <c r="F7" s="104" t="s">
        <v>419</v>
      </c>
      <c r="G7" s="104" t="s">
        <v>420</v>
      </c>
      <c r="H7" s="104" t="s">
        <v>421</v>
      </c>
      <c r="I7" s="104" t="s">
        <v>360</v>
      </c>
      <c r="J7" s="420" t="s">
        <v>422</v>
      </c>
      <c r="K7" s="104" t="s">
        <v>391</v>
      </c>
      <c r="L7" s="104" t="s">
        <v>423</v>
      </c>
      <c r="M7" s="104" t="s">
        <v>424</v>
      </c>
      <c r="N7" s="104" t="s">
        <v>392</v>
      </c>
      <c r="O7" s="104" t="s">
        <v>425</v>
      </c>
      <c r="P7" s="104" t="s">
        <v>426</v>
      </c>
    </row>
    <row r="8" spans="1:16" s="142" customFormat="1">
      <c r="A8" s="102">
        <v>6</v>
      </c>
      <c r="B8" s="103" t="s">
        <v>54</v>
      </c>
      <c r="C8" s="135">
        <v>43036</v>
      </c>
      <c r="D8" s="420" t="s">
        <v>327</v>
      </c>
      <c r="E8" s="104" t="s">
        <v>127</v>
      </c>
      <c r="F8" s="104" t="s">
        <v>419</v>
      </c>
      <c r="G8" s="104" t="s">
        <v>431</v>
      </c>
      <c r="H8" s="104" t="s">
        <v>421</v>
      </c>
      <c r="I8" s="104" t="s">
        <v>370</v>
      </c>
      <c r="J8" s="420" t="s">
        <v>432</v>
      </c>
      <c r="K8" s="104" t="s">
        <v>402</v>
      </c>
      <c r="L8" s="104" t="s">
        <v>401</v>
      </c>
      <c r="M8" s="104" t="s">
        <v>433</v>
      </c>
      <c r="N8" s="104" t="s">
        <v>434</v>
      </c>
      <c r="O8" s="104" t="s">
        <v>435</v>
      </c>
      <c r="P8" s="104" t="s">
        <v>436</v>
      </c>
    </row>
    <row r="9" spans="1:16" s="92" customFormat="1">
      <c r="A9" s="102">
        <v>7</v>
      </c>
      <c r="B9" s="103" t="s">
        <v>74</v>
      </c>
      <c r="C9" s="135">
        <v>43037</v>
      </c>
      <c r="D9" s="420" t="s">
        <v>327</v>
      </c>
      <c r="E9" s="104" t="s">
        <v>188</v>
      </c>
      <c r="F9" s="104" t="s">
        <v>444</v>
      </c>
      <c r="G9" s="104" t="s">
        <v>445</v>
      </c>
      <c r="H9" s="104" t="s">
        <v>446</v>
      </c>
      <c r="I9" s="104" t="s">
        <v>360</v>
      </c>
      <c r="J9" s="104" t="s">
        <v>447</v>
      </c>
      <c r="K9" s="104" t="s">
        <v>448</v>
      </c>
      <c r="L9" s="104" t="s">
        <v>373</v>
      </c>
      <c r="M9" s="104" t="s">
        <v>449</v>
      </c>
      <c r="N9" s="104" t="s">
        <v>392</v>
      </c>
      <c r="O9" s="104" t="s">
        <v>442</v>
      </c>
      <c r="P9" s="104" t="s">
        <v>443</v>
      </c>
    </row>
    <row r="10" spans="1:16" s="92" customFormat="1">
      <c r="A10" s="143">
        <v>8</v>
      </c>
      <c r="B10" s="136" t="s">
        <v>16</v>
      </c>
      <c r="C10" s="144">
        <v>43040</v>
      </c>
      <c r="D10" s="425" t="s">
        <v>250</v>
      </c>
      <c r="E10" s="141" t="s">
        <v>56</v>
      </c>
      <c r="F10" s="141" t="s">
        <v>368</v>
      </c>
      <c r="G10" s="141" t="s">
        <v>451</v>
      </c>
      <c r="H10" s="141" t="s">
        <v>452</v>
      </c>
      <c r="I10" s="141" t="s">
        <v>360</v>
      </c>
      <c r="J10" s="425" t="s">
        <v>453</v>
      </c>
      <c r="K10" s="141" t="s">
        <v>454</v>
      </c>
      <c r="L10" s="141" t="s">
        <v>455</v>
      </c>
      <c r="M10" s="141" t="s">
        <v>456</v>
      </c>
      <c r="N10" s="141" t="s">
        <v>457</v>
      </c>
      <c r="O10" s="141" t="s">
        <v>458</v>
      </c>
      <c r="P10" s="141" t="s">
        <v>459</v>
      </c>
    </row>
    <row r="11" spans="1:16" s="92" customFormat="1">
      <c r="A11" s="143">
        <v>9</v>
      </c>
      <c r="B11" s="136" t="s">
        <v>141</v>
      </c>
      <c r="C11" s="144">
        <v>43042</v>
      </c>
      <c r="D11" s="425" t="s">
        <v>261</v>
      </c>
      <c r="E11" s="141" t="s">
        <v>127</v>
      </c>
      <c r="F11" s="141" t="s">
        <v>464</v>
      </c>
      <c r="G11" s="141" t="s">
        <v>465</v>
      </c>
      <c r="H11" s="141" t="s">
        <v>452</v>
      </c>
      <c r="I11" s="141" t="s">
        <v>360</v>
      </c>
      <c r="J11" s="425" t="s">
        <v>466</v>
      </c>
      <c r="K11" s="141" t="s">
        <v>402</v>
      </c>
      <c r="L11" s="141" t="s">
        <v>362</v>
      </c>
      <c r="M11" s="141" t="s">
        <v>403</v>
      </c>
      <c r="N11" s="141" t="s">
        <v>433</v>
      </c>
      <c r="O11" s="141" t="s">
        <v>458</v>
      </c>
      <c r="P11" s="141" t="s">
        <v>467</v>
      </c>
    </row>
    <row r="12" spans="1:16" s="92" customFormat="1">
      <c r="A12" s="143">
        <v>10</v>
      </c>
      <c r="B12" s="136" t="s">
        <v>54</v>
      </c>
      <c r="C12" s="144">
        <v>43043</v>
      </c>
      <c r="D12" s="141" t="s">
        <v>250</v>
      </c>
      <c r="E12" s="141" t="s">
        <v>471</v>
      </c>
      <c r="F12" s="141" t="s">
        <v>397</v>
      </c>
      <c r="G12" s="141" t="s">
        <v>472</v>
      </c>
      <c r="H12" s="141" t="s">
        <v>473</v>
      </c>
      <c r="I12" s="141" t="s">
        <v>370</v>
      </c>
      <c r="J12" s="425" t="s">
        <v>390</v>
      </c>
      <c r="K12" s="141" t="s">
        <v>474</v>
      </c>
      <c r="L12" s="141" t="s">
        <v>475</v>
      </c>
      <c r="M12" s="141" t="s">
        <v>478</v>
      </c>
      <c r="N12" s="141" t="s">
        <v>476</v>
      </c>
      <c r="O12" s="141" t="s">
        <v>458</v>
      </c>
      <c r="P12" s="141" t="s">
        <v>477</v>
      </c>
    </row>
    <row r="13" spans="1:16" s="142" customFormat="1">
      <c r="A13" s="143">
        <v>11</v>
      </c>
      <c r="B13" s="136" t="s">
        <v>16</v>
      </c>
      <c r="C13" s="144">
        <v>43047</v>
      </c>
      <c r="D13" s="141" t="s">
        <v>328</v>
      </c>
      <c r="E13" s="141" t="s">
        <v>127</v>
      </c>
      <c r="F13" s="141" t="s">
        <v>481</v>
      </c>
      <c r="G13" s="141" t="s">
        <v>482</v>
      </c>
      <c r="H13" s="141" t="s">
        <v>473</v>
      </c>
      <c r="I13" s="141" t="s">
        <v>370</v>
      </c>
      <c r="J13" s="425" t="s">
        <v>483</v>
      </c>
      <c r="K13" s="141" t="s">
        <v>484</v>
      </c>
      <c r="L13" s="141" t="s">
        <v>475</v>
      </c>
      <c r="M13" s="141" t="s">
        <v>392</v>
      </c>
      <c r="N13" s="141" t="s">
        <v>485</v>
      </c>
      <c r="O13" s="141" t="s">
        <v>458</v>
      </c>
      <c r="P13" s="141" t="s">
        <v>486</v>
      </c>
    </row>
    <row r="14" spans="1:16" s="142" customFormat="1">
      <c r="A14" s="143">
        <v>12</v>
      </c>
      <c r="B14" s="136" t="s">
        <v>141</v>
      </c>
      <c r="C14" s="144">
        <v>43049</v>
      </c>
      <c r="D14" s="425" t="s">
        <v>328</v>
      </c>
      <c r="E14" s="141" t="s">
        <v>127</v>
      </c>
      <c r="F14" s="141" t="s">
        <v>481</v>
      </c>
      <c r="G14" s="141" t="s">
        <v>487</v>
      </c>
      <c r="H14" s="141" t="s">
        <v>473</v>
      </c>
      <c r="I14" s="141" t="s">
        <v>370</v>
      </c>
      <c r="J14" s="141" t="s">
        <v>488</v>
      </c>
      <c r="K14" s="141" t="s">
        <v>402</v>
      </c>
      <c r="L14" s="141" t="s">
        <v>489</v>
      </c>
      <c r="M14" s="141" t="s">
        <v>490</v>
      </c>
      <c r="N14" s="141" t="s">
        <v>490</v>
      </c>
      <c r="O14" s="141" t="s">
        <v>458</v>
      </c>
      <c r="P14" s="141" t="s">
        <v>491</v>
      </c>
    </row>
    <row r="15" spans="1:16" s="142" customFormat="1">
      <c r="A15" s="102">
        <v>13</v>
      </c>
      <c r="B15" s="103" t="s">
        <v>16</v>
      </c>
      <c r="C15" s="135">
        <v>43054</v>
      </c>
      <c r="D15" s="420" t="s">
        <v>329</v>
      </c>
      <c r="E15" s="104" t="s">
        <v>127</v>
      </c>
      <c r="F15" s="104" t="s">
        <v>492</v>
      </c>
      <c r="G15" s="104" t="s">
        <v>493</v>
      </c>
      <c r="H15" s="104" t="s">
        <v>473</v>
      </c>
      <c r="I15" s="104" t="s">
        <v>360</v>
      </c>
      <c r="J15" s="420" t="s">
        <v>494</v>
      </c>
      <c r="K15" s="104" t="s">
        <v>489</v>
      </c>
      <c r="L15" s="104" t="s">
        <v>495</v>
      </c>
      <c r="M15" s="104" t="s">
        <v>403</v>
      </c>
      <c r="N15" s="104" t="s">
        <v>496</v>
      </c>
      <c r="O15" s="104" t="s">
        <v>497</v>
      </c>
      <c r="P15" s="104" t="s">
        <v>498</v>
      </c>
    </row>
    <row r="16" spans="1:16" s="142" customFormat="1">
      <c r="A16" s="143">
        <v>14</v>
      </c>
      <c r="B16" s="136" t="s">
        <v>141</v>
      </c>
      <c r="C16" s="144">
        <v>43056</v>
      </c>
      <c r="D16" s="141" t="s">
        <v>330</v>
      </c>
      <c r="E16" s="141" t="s">
        <v>188</v>
      </c>
      <c r="F16" s="141" t="s">
        <v>499</v>
      </c>
      <c r="G16" s="141" t="s">
        <v>500</v>
      </c>
      <c r="H16" s="141" t="s">
        <v>501</v>
      </c>
      <c r="I16" s="141" t="s">
        <v>360</v>
      </c>
      <c r="J16" s="141" t="s">
        <v>502</v>
      </c>
      <c r="K16" s="141" t="s">
        <v>373</v>
      </c>
      <c r="L16" s="141" t="s">
        <v>363</v>
      </c>
      <c r="M16" s="141" t="s">
        <v>503</v>
      </c>
      <c r="N16" s="141" t="s">
        <v>476</v>
      </c>
      <c r="O16" s="141" t="s">
        <v>458</v>
      </c>
      <c r="P16" s="141" t="s">
        <v>504</v>
      </c>
    </row>
    <row r="17" spans="1:16" s="142" customFormat="1">
      <c r="A17" s="143">
        <v>15</v>
      </c>
      <c r="B17" s="136" t="s">
        <v>54</v>
      </c>
      <c r="C17" s="144">
        <v>43057</v>
      </c>
      <c r="D17" s="141" t="s">
        <v>257</v>
      </c>
      <c r="E17" s="141" t="s">
        <v>127</v>
      </c>
      <c r="F17" s="141" t="s">
        <v>507</v>
      </c>
      <c r="G17" s="141" t="s">
        <v>508</v>
      </c>
      <c r="H17" s="141" t="s">
        <v>501</v>
      </c>
      <c r="I17" s="141" t="s">
        <v>360</v>
      </c>
      <c r="J17" s="141" t="s">
        <v>509</v>
      </c>
      <c r="K17" s="141" t="s">
        <v>455</v>
      </c>
      <c r="L17" s="141" t="s">
        <v>510</v>
      </c>
      <c r="M17" s="141" t="s">
        <v>433</v>
      </c>
      <c r="N17" s="141" t="s">
        <v>485</v>
      </c>
      <c r="O17" s="141" t="s">
        <v>458</v>
      </c>
      <c r="P17" s="141" t="s">
        <v>511</v>
      </c>
    </row>
    <row r="18" spans="1:16" s="142" customFormat="1">
      <c r="A18" s="143">
        <v>16</v>
      </c>
      <c r="B18" s="136" t="s">
        <v>16</v>
      </c>
      <c r="C18" s="144">
        <v>43061</v>
      </c>
      <c r="D18" s="425" t="s">
        <v>254</v>
      </c>
      <c r="E18" s="141" t="s">
        <v>127</v>
      </c>
      <c r="F18" s="141" t="s">
        <v>481</v>
      </c>
      <c r="G18" s="141" t="s">
        <v>518</v>
      </c>
      <c r="H18" s="141" t="s">
        <v>501</v>
      </c>
      <c r="I18" s="141" t="s">
        <v>360</v>
      </c>
      <c r="J18" s="141" t="s">
        <v>519</v>
      </c>
      <c r="K18" s="141" t="s">
        <v>391</v>
      </c>
      <c r="L18" s="141" t="s">
        <v>520</v>
      </c>
      <c r="M18" s="141" t="s">
        <v>403</v>
      </c>
      <c r="N18" s="141" t="s">
        <v>485</v>
      </c>
      <c r="O18" s="141" t="s">
        <v>458</v>
      </c>
      <c r="P18" s="141" t="s">
        <v>521</v>
      </c>
    </row>
    <row r="19" spans="1:16" s="92" customFormat="1">
      <c r="A19" s="102">
        <v>17</v>
      </c>
      <c r="B19" s="103" t="s">
        <v>141</v>
      </c>
      <c r="C19" s="135">
        <v>43063</v>
      </c>
      <c r="D19" s="104" t="s">
        <v>329</v>
      </c>
      <c r="E19" s="104" t="s">
        <v>188</v>
      </c>
      <c r="F19" s="104" t="s">
        <v>397</v>
      </c>
      <c r="G19" s="104" t="s">
        <v>531</v>
      </c>
      <c r="H19" s="104" t="s">
        <v>523</v>
      </c>
      <c r="I19" s="104" t="s">
        <v>370</v>
      </c>
      <c r="J19" s="104" t="s">
        <v>400</v>
      </c>
      <c r="K19" s="104" t="s">
        <v>524</v>
      </c>
      <c r="L19" s="104" t="s">
        <v>363</v>
      </c>
      <c r="M19" s="104" t="s">
        <v>366</v>
      </c>
      <c r="N19" s="104" t="s">
        <v>403</v>
      </c>
      <c r="O19" s="104" t="s">
        <v>525</v>
      </c>
      <c r="P19" s="104" t="s">
        <v>526</v>
      </c>
    </row>
    <row r="20" spans="1:16" s="92" customFormat="1">
      <c r="A20" s="102">
        <v>18</v>
      </c>
      <c r="B20" s="103" t="s">
        <v>54</v>
      </c>
      <c r="C20" s="135">
        <v>43064</v>
      </c>
      <c r="D20" s="420" t="s">
        <v>329</v>
      </c>
      <c r="E20" s="104" t="s">
        <v>471</v>
      </c>
      <c r="F20" s="104" t="s">
        <v>397</v>
      </c>
      <c r="G20" s="104" t="s">
        <v>532</v>
      </c>
      <c r="H20" s="104" t="s">
        <v>533</v>
      </c>
      <c r="I20" s="104" t="s">
        <v>360</v>
      </c>
      <c r="J20" s="420" t="s">
        <v>422</v>
      </c>
      <c r="K20" s="104" t="s">
        <v>495</v>
      </c>
      <c r="L20" s="104" t="s">
        <v>534</v>
      </c>
      <c r="M20" s="104" t="s">
        <v>535</v>
      </c>
      <c r="N20" s="104" t="s">
        <v>393</v>
      </c>
      <c r="O20" s="104" t="s">
        <v>536</v>
      </c>
      <c r="P20" s="104" t="s">
        <v>537</v>
      </c>
    </row>
    <row r="21" spans="1:16" s="142" customFormat="1">
      <c r="A21" s="143">
        <v>19</v>
      </c>
      <c r="B21" s="136" t="s">
        <v>16</v>
      </c>
      <c r="C21" s="144">
        <v>43068</v>
      </c>
      <c r="D21" s="425" t="s">
        <v>250</v>
      </c>
      <c r="E21" s="141" t="s">
        <v>541</v>
      </c>
      <c r="F21" s="141" t="s">
        <v>464</v>
      </c>
      <c r="G21" s="141" t="s">
        <v>542</v>
      </c>
      <c r="H21" s="141" t="s">
        <v>401</v>
      </c>
      <c r="I21" s="141" t="s">
        <v>360</v>
      </c>
      <c r="J21" s="425" t="s">
        <v>422</v>
      </c>
      <c r="K21" s="141" t="s">
        <v>372</v>
      </c>
      <c r="L21" s="141" t="s">
        <v>391</v>
      </c>
      <c r="M21" s="141" t="s">
        <v>543</v>
      </c>
      <c r="N21" s="141" t="s">
        <v>393</v>
      </c>
      <c r="O21" s="141" t="s">
        <v>458</v>
      </c>
      <c r="P21" s="141" t="s">
        <v>544</v>
      </c>
    </row>
    <row r="22" spans="1:16" s="92" customFormat="1">
      <c r="A22" s="143">
        <v>20</v>
      </c>
      <c r="B22" s="136" t="s">
        <v>141</v>
      </c>
      <c r="C22" s="144">
        <v>43070</v>
      </c>
      <c r="D22" s="141" t="s">
        <v>258</v>
      </c>
      <c r="E22" s="141" t="s">
        <v>161</v>
      </c>
      <c r="F22" s="141" t="s">
        <v>548</v>
      </c>
      <c r="G22" s="141" t="s">
        <v>549</v>
      </c>
      <c r="H22" s="141" t="s">
        <v>362</v>
      </c>
      <c r="I22" s="141" t="s">
        <v>360</v>
      </c>
      <c r="J22" s="141" t="s">
        <v>550</v>
      </c>
      <c r="K22" s="141" t="s">
        <v>489</v>
      </c>
      <c r="L22" s="141" t="s">
        <v>520</v>
      </c>
      <c r="M22" s="141" t="s">
        <v>496</v>
      </c>
      <c r="N22" s="141" t="s">
        <v>551</v>
      </c>
      <c r="O22" s="141" t="s">
        <v>458</v>
      </c>
      <c r="P22" s="141" t="s">
        <v>552</v>
      </c>
    </row>
    <row r="23" spans="1:16" s="142" customFormat="1">
      <c r="A23" s="102">
        <v>21</v>
      </c>
      <c r="B23" s="103" t="s">
        <v>54</v>
      </c>
      <c r="C23" s="135">
        <v>43071</v>
      </c>
      <c r="D23" s="104" t="s">
        <v>253</v>
      </c>
      <c r="E23" s="104" t="s">
        <v>471</v>
      </c>
      <c r="F23" s="104" t="s">
        <v>464</v>
      </c>
      <c r="G23" s="104" t="s">
        <v>555</v>
      </c>
      <c r="H23" s="104" t="s">
        <v>556</v>
      </c>
      <c r="I23" s="104" t="s">
        <v>360</v>
      </c>
      <c r="J23" s="104" t="s">
        <v>557</v>
      </c>
      <c r="K23" s="104" t="s">
        <v>556</v>
      </c>
      <c r="L23" s="104" t="s">
        <v>372</v>
      </c>
      <c r="M23" s="104" t="s">
        <v>392</v>
      </c>
      <c r="N23" s="104" t="s">
        <v>392</v>
      </c>
      <c r="O23" s="104" t="s">
        <v>554</v>
      </c>
      <c r="P23" s="104" t="s">
        <v>558</v>
      </c>
    </row>
    <row r="24" spans="1:16" s="142" customFormat="1">
      <c r="A24" s="143">
        <v>22</v>
      </c>
      <c r="B24" s="136" t="s">
        <v>16</v>
      </c>
      <c r="C24" s="144">
        <v>43075</v>
      </c>
      <c r="D24" s="425" t="s">
        <v>252</v>
      </c>
      <c r="E24" s="141" t="s">
        <v>127</v>
      </c>
      <c r="F24" s="141" t="s">
        <v>565</v>
      </c>
      <c r="G24" s="141" t="s">
        <v>566</v>
      </c>
      <c r="H24" s="141" t="s">
        <v>556</v>
      </c>
      <c r="I24" s="141" t="s">
        <v>370</v>
      </c>
      <c r="J24" s="141" t="s">
        <v>567</v>
      </c>
      <c r="K24" s="141" t="s">
        <v>495</v>
      </c>
      <c r="L24" s="141" t="s">
        <v>568</v>
      </c>
      <c r="M24" s="141" t="s">
        <v>393</v>
      </c>
      <c r="N24" s="141" t="s">
        <v>456</v>
      </c>
      <c r="O24" s="141" t="s">
        <v>458</v>
      </c>
      <c r="P24" s="141" t="s">
        <v>569</v>
      </c>
    </row>
    <row r="25" spans="1:16" s="92" customFormat="1">
      <c r="A25" s="102">
        <v>23</v>
      </c>
      <c r="B25" s="103" t="s">
        <v>54</v>
      </c>
      <c r="C25" s="135">
        <v>42347</v>
      </c>
      <c r="D25" s="420" t="s">
        <v>264</v>
      </c>
      <c r="E25" s="104" t="s">
        <v>161</v>
      </c>
      <c r="F25" s="104" t="s">
        <v>397</v>
      </c>
      <c r="G25" s="104" t="s">
        <v>576</v>
      </c>
      <c r="H25" s="104" t="s">
        <v>577</v>
      </c>
      <c r="I25" s="104" t="s">
        <v>360</v>
      </c>
      <c r="J25" s="104" t="s">
        <v>578</v>
      </c>
      <c r="K25" s="104" t="s">
        <v>579</v>
      </c>
      <c r="L25" s="104" t="s">
        <v>484</v>
      </c>
      <c r="M25" s="104" t="s">
        <v>456</v>
      </c>
      <c r="N25" s="104" t="s">
        <v>456</v>
      </c>
      <c r="O25" s="104" t="s">
        <v>580</v>
      </c>
      <c r="P25" s="104" t="s">
        <v>581</v>
      </c>
    </row>
    <row r="26" spans="1:16" s="92" customFormat="1">
      <c r="A26" s="102">
        <v>24</v>
      </c>
      <c r="B26" s="103" t="s">
        <v>74</v>
      </c>
      <c r="C26" s="135">
        <v>43079</v>
      </c>
      <c r="D26" s="104" t="s">
        <v>264</v>
      </c>
      <c r="E26" s="104" t="s">
        <v>161</v>
      </c>
      <c r="F26" s="104" t="s">
        <v>368</v>
      </c>
      <c r="G26" s="104" t="s">
        <v>583</v>
      </c>
      <c r="H26" s="104" t="s">
        <v>475</v>
      </c>
      <c r="I26" s="104" t="s">
        <v>370</v>
      </c>
      <c r="J26" s="104" t="s">
        <v>584</v>
      </c>
      <c r="K26" s="104" t="s">
        <v>577</v>
      </c>
      <c r="L26" s="104" t="s">
        <v>489</v>
      </c>
      <c r="M26" s="104" t="s">
        <v>490</v>
      </c>
      <c r="N26" s="104" t="s">
        <v>585</v>
      </c>
      <c r="O26" s="104" t="s">
        <v>582</v>
      </c>
      <c r="P26" s="104" t="s">
        <v>586</v>
      </c>
    </row>
    <row r="27" spans="1:16" s="142" customFormat="1">
      <c r="A27" s="102">
        <v>25</v>
      </c>
      <c r="B27" s="103" t="s">
        <v>16</v>
      </c>
      <c r="C27" s="135">
        <v>43082</v>
      </c>
      <c r="D27" s="420" t="s">
        <v>224</v>
      </c>
      <c r="E27" s="104" t="s">
        <v>127</v>
      </c>
      <c r="F27" s="104" t="s">
        <v>357</v>
      </c>
      <c r="G27" s="104" t="s">
        <v>589</v>
      </c>
      <c r="H27" s="104" t="s">
        <v>475</v>
      </c>
      <c r="I27" s="104" t="s">
        <v>360</v>
      </c>
      <c r="J27" s="104" t="s">
        <v>590</v>
      </c>
      <c r="K27" s="104" t="s">
        <v>391</v>
      </c>
      <c r="L27" s="104" t="s">
        <v>373</v>
      </c>
      <c r="M27" s="104" t="s">
        <v>591</v>
      </c>
      <c r="N27" s="104" t="s">
        <v>592</v>
      </c>
      <c r="O27" s="104" t="s">
        <v>588</v>
      </c>
      <c r="P27" s="104" t="s">
        <v>593</v>
      </c>
    </row>
    <row r="28" spans="1:16" s="142" customFormat="1">
      <c r="A28" s="143">
        <v>26</v>
      </c>
      <c r="B28" s="136" t="s">
        <v>141</v>
      </c>
      <c r="C28" s="144">
        <v>43084</v>
      </c>
      <c r="D28" s="141" t="s">
        <v>261</v>
      </c>
      <c r="E28" s="141" t="s">
        <v>188</v>
      </c>
      <c r="F28" s="141" t="s">
        <v>464</v>
      </c>
      <c r="G28" s="141" t="s">
        <v>600</v>
      </c>
      <c r="H28" s="141" t="s">
        <v>402</v>
      </c>
      <c r="I28" s="141" t="s">
        <v>360</v>
      </c>
      <c r="J28" s="141" t="s">
        <v>410</v>
      </c>
      <c r="K28" s="141" t="s">
        <v>455</v>
      </c>
      <c r="L28" s="141" t="s">
        <v>601</v>
      </c>
      <c r="M28" s="141" t="s">
        <v>490</v>
      </c>
      <c r="N28" s="141" t="s">
        <v>535</v>
      </c>
      <c r="O28" s="141" t="s">
        <v>458</v>
      </c>
      <c r="P28" s="141" t="s">
        <v>602</v>
      </c>
    </row>
    <row r="29" spans="1:16" s="92" customFormat="1">
      <c r="A29" s="143">
        <v>27</v>
      </c>
      <c r="B29" s="136" t="s">
        <v>54</v>
      </c>
      <c r="C29" s="144">
        <v>43085</v>
      </c>
      <c r="D29" s="425" t="s">
        <v>250</v>
      </c>
      <c r="E29" s="141" t="s">
        <v>161</v>
      </c>
      <c r="F29" s="141" t="s">
        <v>397</v>
      </c>
      <c r="G29" s="141" t="s">
        <v>603</v>
      </c>
      <c r="H29" s="141" t="s">
        <v>363</v>
      </c>
      <c r="I29" s="141" t="s">
        <v>370</v>
      </c>
      <c r="J29" s="141" t="s">
        <v>604</v>
      </c>
      <c r="K29" s="141" t="s">
        <v>372</v>
      </c>
      <c r="L29" s="141" t="s">
        <v>391</v>
      </c>
      <c r="M29" s="141" t="s">
        <v>433</v>
      </c>
      <c r="N29" s="141" t="s">
        <v>490</v>
      </c>
      <c r="O29" s="141" t="s">
        <v>458</v>
      </c>
      <c r="P29" s="141" t="s">
        <v>605</v>
      </c>
    </row>
    <row r="30" spans="1:16" s="142" customFormat="1">
      <c r="A30" s="143">
        <v>28</v>
      </c>
      <c r="B30" s="136" t="s">
        <v>16</v>
      </c>
      <c r="C30" s="144">
        <v>43089</v>
      </c>
      <c r="D30" s="425" t="s">
        <v>254</v>
      </c>
      <c r="E30" s="141" t="s">
        <v>188</v>
      </c>
      <c r="F30" s="141" t="s">
        <v>481</v>
      </c>
      <c r="G30" s="141" t="s">
        <v>611</v>
      </c>
      <c r="H30" s="141" t="s">
        <v>510</v>
      </c>
      <c r="I30" s="141" t="s">
        <v>360</v>
      </c>
      <c r="J30" s="141" t="s">
        <v>557</v>
      </c>
      <c r="K30" s="141" t="s">
        <v>373</v>
      </c>
      <c r="L30" s="141" t="s">
        <v>373</v>
      </c>
      <c r="M30" s="141" t="s">
        <v>374</v>
      </c>
      <c r="N30" s="141" t="s">
        <v>393</v>
      </c>
      <c r="O30" s="141" t="s">
        <v>458</v>
      </c>
      <c r="P30" s="141" t="s">
        <v>612</v>
      </c>
    </row>
    <row r="31" spans="1:16" s="142" customFormat="1">
      <c r="A31" s="143">
        <v>29</v>
      </c>
      <c r="B31" s="136" t="s">
        <v>141</v>
      </c>
      <c r="C31" s="144">
        <v>43091</v>
      </c>
      <c r="D31" s="141" t="s">
        <v>254</v>
      </c>
      <c r="E31" s="141" t="s">
        <v>127</v>
      </c>
      <c r="F31" s="141" t="s">
        <v>368</v>
      </c>
      <c r="G31" s="141" t="s">
        <v>617</v>
      </c>
      <c r="H31" s="141" t="s">
        <v>510</v>
      </c>
      <c r="I31" s="141" t="s">
        <v>370</v>
      </c>
      <c r="J31" s="141" t="s">
        <v>371</v>
      </c>
      <c r="K31" s="141" t="s">
        <v>363</v>
      </c>
      <c r="L31" s="141" t="s">
        <v>568</v>
      </c>
      <c r="M31" s="141" t="s">
        <v>433</v>
      </c>
      <c r="N31" s="141" t="s">
        <v>393</v>
      </c>
      <c r="O31" s="141" t="s">
        <v>458</v>
      </c>
      <c r="P31" s="141" t="s">
        <v>618</v>
      </c>
    </row>
    <row r="32" spans="1:16" s="142" customFormat="1">
      <c r="A32" s="102">
        <v>30</v>
      </c>
      <c r="B32" s="103" t="s">
        <v>54</v>
      </c>
      <c r="C32" s="135">
        <v>43092</v>
      </c>
      <c r="D32" s="420" t="s">
        <v>225</v>
      </c>
      <c r="E32" s="104" t="s">
        <v>188</v>
      </c>
      <c r="F32" s="104" t="s">
        <v>464</v>
      </c>
      <c r="G32" s="104" t="s">
        <v>619</v>
      </c>
      <c r="H32" s="104" t="s">
        <v>489</v>
      </c>
      <c r="I32" s="104" t="s">
        <v>360</v>
      </c>
      <c r="J32" s="104" t="s">
        <v>620</v>
      </c>
      <c r="K32" s="104" t="s">
        <v>495</v>
      </c>
      <c r="L32" s="104" t="s">
        <v>475</v>
      </c>
      <c r="M32" s="104" t="s">
        <v>392</v>
      </c>
      <c r="N32" s="104" t="s">
        <v>393</v>
      </c>
      <c r="O32" s="104" t="s">
        <v>621</v>
      </c>
      <c r="P32" s="104" t="s">
        <v>622</v>
      </c>
    </row>
    <row r="33" spans="1:16" s="142" customFormat="1">
      <c r="A33" s="143">
        <v>31</v>
      </c>
      <c r="B33" s="136" t="s">
        <v>16</v>
      </c>
      <c r="C33" s="144">
        <v>43096</v>
      </c>
      <c r="D33" s="141" t="s">
        <v>255</v>
      </c>
      <c r="E33" s="141" t="s">
        <v>56</v>
      </c>
      <c r="F33" s="141" t="s">
        <v>492</v>
      </c>
      <c r="G33" s="141" t="s">
        <v>641</v>
      </c>
      <c r="H33" s="141" t="s">
        <v>455</v>
      </c>
      <c r="I33" s="141" t="s">
        <v>360</v>
      </c>
      <c r="J33" s="141" t="s">
        <v>584</v>
      </c>
      <c r="K33" s="141" t="s">
        <v>391</v>
      </c>
      <c r="L33" s="141" t="s">
        <v>423</v>
      </c>
      <c r="M33" s="141" t="s">
        <v>591</v>
      </c>
      <c r="N33" s="141" t="s">
        <v>392</v>
      </c>
      <c r="O33" s="141" t="s">
        <v>458</v>
      </c>
      <c r="P33" s="141" t="s">
        <v>632</v>
      </c>
    </row>
    <row r="34" spans="1:16" s="142" customFormat="1">
      <c r="A34" s="143">
        <v>32</v>
      </c>
      <c r="B34" s="136" t="s">
        <v>141</v>
      </c>
      <c r="C34" s="144">
        <v>43098</v>
      </c>
      <c r="D34" s="425" t="s">
        <v>255</v>
      </c>
      <c r="E34" s="141" t="s">
        <v>127</v>
      </c>
      <c r="F34" s="141" t="s">
        <v>357</v>
      </c>
      <c r="G34" s="141" t="s">
        <v>649</v>
      </c>
      <c r="H34" s="141" t="s">
        <v>455</v>
      </c>
      <c r="I34" s="141" t="s">
        <v>370</v>
      </c>
      <c r="J34" s="141" t="s">
        <v>650</v>
      </c>
      <c r="K34" s="141" t="s">
        <v>556</v>
      </c>
      <c r="L34" s="141" t="s">
        <v>510</v>
      </c>
      <c r="M34" s="141" t="s">
        <v>535</v>
      </c>
      <c r="N34" s="141" t="s">
        <v>535</v>
      </c>
      <c r="O34" s="141" t="s">
        <v>458</v>
      </c>
      <c r="P34" s="141" t="s">
        <v>651</v>
      </c>
    </row>
    <row r="35" spans="1:16" s="92" customFormat="1">
      <c r="A35" s="102">
        <v>33</v>
      </c>
      <c r="B35" s="103" t="s">
        <v>54</v>
      </c>
      <c r="C35" s="135">
        <v>43099</v>
      </c>
      <c r="D35" s="420" t="s">
        <v>225</v>
      </c>
      <c r="E35" s="104" t="s">
        <v>56</v>
      </c>
      <c r="F35" s="104" t="s">
        <v>397</v>
      </c>
      <c r="G35" s="104" t="s">
        <v>653</v>
      </c>
      <c r="H35" s="104" t="s">
        <v>372</v>
      </c>
      <c r="I35" s="104" t="s">
        <v>360</v>
      </c>
      <c r="J35" s="104" t="s">
        <v>654</v>
      </c>
      <c r="K35" s="104" t="s">
        <v>533</v>
      </c>
      <c r="L35" s="104" t="s">
        <v>423</v>
      </c>
      <c r="M35" s="104" t="s">
        <v>535</v>
      </c>
      <c r="N35" s="104" t="s">
        <v>393</v>
      </c>
      <c r="O35" s="104" t="s">
        <v>655</v>
      </c>
      <c r="P35" s="104" t="s">
        <v>656</v>
      </c>
    </row>
    <row r="36" spans="1:16" s="92" customFormat="1">
      <c r="A36" s="143">
        <v>34</v>
      </c>
      <c r="B36" s="136" t="s">
        <v>141</v>
      </c>
      <c r="C36" s="144">
        <v>43105</v>
      </c>
      <c r="D36" s="425" t="s">
        <v>331</v>
      </c>
      <c r="E36" s="141" t="s">
        <v>188</v>
      </c>
      <c r="F36" s="141" t="s">
        <v>481</v>
      </c>
      <c r="G36" s="141" t="s">
        <v>661</v>
      </c>
      <c r="H36" s="141" t="s">
        <v>484</v>
      </c>
      <c r="I36" s="141" t="s">
        <v>360</v>
      </c>
      <c r="J36" s="141" t="s">
        <v>461</v>
      </c>
      <c r="K36" s="141" t="s">
        <v>495</v>
      </c>
      <c r="L36" s="141" t="s">
        <v>662</v>
      </c>
      <c r="M36" s="141" t="s">
        <v>366</v>
      </c>
      <c r="N36" s="141" t="s">
        <v>366</v>
      </c>
      <c r="O36" s="141" t="s">
        <v>458</v>
      </c>
      <c r="P36" s="141" t="s">
        <v>663</v>
      </c>
    </row>
    <row r="37" spans="1:16" s="142" customFormat="1">
      <c r="A37" s="467">
        <v>35</v>
      </c>
      <c r="B37" s="468" t="s">
        <v>74</v>
      </c>
      <c r="C37" s="469">
        <v>43107</v>
      </c>
      <c r="D37" s="470" t="s">
        <v>249</v>
      </c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</row>
    <row r="38" spans="1:16" s="92" customFormat="1">
      <c r="A38" s="102">
        <v>36</v>
      </c>
      <c r="B38" s="103" t="s">
        <v>16</v>
      </c>
      <c r="C38" s="135">
        <v>43110</v>
      </c>
      <c r="D38" s="420" t="s">
        <v>329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s="471" customFormat="1">
      <c r="A39" s="143">
        <v>37</v>
      </c>
      <c r="B39" s="548" t="s">
        <v>141</v>
      </c>
      <c r="C39" s="447">
        <v>43112</v>
      </c>
      <c r="D39" s="141" t="s">
        <v>252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</row>
    <row r="40" spans="1:16" s="92" customFormat="1">
      <c r="A40" s="102">
        <v>38</v>
      </c>
      <c r="B40" s="304" t="s">
        <v>54</v>
      </c>
      <c r="C40" s="305">
        <v>43113</v>
      </c>
      <c r="D40" s="420" t="s">
        <v>226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1:16" s="92" customFormat="1">
      <c r="A41" s="102">
        <v>39</v>
      </c>
      <c r="B41" s="103" t="s">
        <v>295</v>
      </c>
      <c r="C41" s="135">
        <v>43115</v>
      </c>
      <c r="D41" s="420" t="s">
        <v>224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1:16" s="92" customFormat="1">
      <c r="A42" s="143">
        <v>40</v>
      </c>
      <c r="B42" s="472" t="s">
        <v>16</v>
      </c>
      <c r="C42" s="144">
        <v>43117</v>
      </c>
      <c r="D42" s="425" t="s">
        <v>250</v>
      </c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s="142" customFormat="1">
      <c r="A43" s="102">
        <v>41</v>
      </c>
      <c r="B43" s="103" t="s">
        <v>141</v>
      </c>
      <c r="C43" s="135">
        <v>43119</v>
      </c>
      <c r="D43" s="104" t="s">
        <v>249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s="142" customFormat="1">
      <c r="A44" s="143">
        <v>42</v>
      </c>
      <c r="B44" s="136" t="s">
        <v>54</v>
      </c>
      <c r="C44" s="144">
        <v>43120</v>
      </c>
      <c r="D44" s="425" t="s">
        <v>252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s="142" customFormat="1">
      <c r="A45" s="102">
        <v>43</v>
      </c>
      <c r="B45" s="136" t="s">
        <v>16</v>
      </c>
      <c r="C45" s="144">
        <v>43124</v>
      </c>
      <c r="D45" s="425" t="s">
        <v>257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</row>
    <row r="46" spans="1:16" s="92" customFormat="1">
      <c r="A46" s="102">
        <v>44</v>
      </c>
      <c r="B46" s="103" t="s">
        <v>141</v>
      </c>
      <c r="C46" s="135">
        <v>43126</v>
      </c>
      <c r="D46" s="104" t="s">
        <v>226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16" s="92" customFormat="1">
      <c r="A47" s="143">
        <v>45</v>
      </c>
      <c r="B47" s="103" t="s">
        <v>54</v>
      </c>
      <c r="C47" s="135">
        <v>43127</v>
      </c>
      <c r="D47" s="104" t="s">
        <v>262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</row>
    <row r="48" spans="1:16" s="142" customFormat="1">
      <c r="A48" s="102">
        <v>46</v>
      </c>
      <c r="B48" s="136" t="s">
        <v>141</v>
      </c>
      <c r="C48" s="144">
        <v>43133</v>
      </c>
      <c r="D48" s="425" t="s">
        <v>252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s="92" customFormat="1">
      <c r="A49" s="143">
        <v>47</v>
      </c>
      <c r="B49" s="92" t="s">
        <v>54</v>
      </c>
      <c r="C49" s="305">
        <v>43134</v>
      </c>
      <c r="D49" s="104" t="s">
        <v>225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</row>
    <row r="50" spans="1:16" s="142" customFormat="1">
      <c r="A50" s="143">
        <v>48</v>
      </c>
      <c r="B50" s="136" t="s">
        <v>141</v>
      </c>
      <c r="C50" s="144">
        <v>43140</v>
      </c>
      <c r="D50" s="425" t="s">
        <v>331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s="142" customFormat="1">
      <c r="A51" s="102">
        <v>49</v>
      </c>
      <c r="B51" s="103" t="s">
        <v>54</v>
      </c>
      <c r="C51" s="135">
        <v>43141</v>
      </c>
      <c r="D51" s="104" t="s">
        <v>330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</row>
    <row r="52" spans="1:16" s="92" customFormat="1">
      <c r="A52" s="143">
        <v>50</v>
      </c>
      <c r="B52" s="136" t="s">
        <v>16</v>
      </c>
      <c r="C52" s="144">
        <v>43145</v>
      </c>
      <c r="D52" s="141" t="s">
        <v>252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s="142" customFormat="1">
      <c r="A53" s="102">
        <v>51</v>
      </c>
      <c r="B53" s="136" t="s">
        <v>141</v>
      </c>
      <c r="C53" s="144">
        <v>43147</v>
      </c>
      <c r="D53" s="425" t="s">
        <v>261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</row>
    <row r="54" spans="1:16" s="92" customFormat="1">
      <c r="A54" s="102">
        <v>52</v>
      </c>
      <c r="B54" s="103" t="s">
        <v>54</v>
      </c>
      <c r="C54" s="135">
        <v>43148</v>
      </c>
      <c r="D54" s="420" t="s">
        <v>332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</row>
    <row r="55" spans="1:16" s="92" customFormat="1">
      <c r="A55" s="143">
        <v>53</v>
      </c>
      <c r="B55" s="103" t="s">
        <v>295</v>
      </c>
      <c r="C55" s="135">
        <v>43150</v>
      </c>
      <c r="D55" s="104" t="s">
        <v>333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</row>
    <row r="56" spans="1:16" s="142" customFormat="1">
      <c r="A56" s="102">
        <v>54</v>
      </c>
      <c r="B56" s="136" t="s">
        <v>16</v>
      </c>
      <c r="C56" s="144">
        <v>43152</v>
      </c>
      <c r="D56" s="141" t="s">
        <v>259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s="92" customFormat="1">
      <c r="A57" s="143">
        <v>55</v>
      </c>
      <c r="B57" s="136" t="s">
        <v>141</v>
      </c>
      <c r="C57" s="144">
        <v>43154</v>
      </c>
      <c r="D57" s="425" t="s">
        <v>331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</row>
    <row r="58" spans="1:16" s="142" customFormat="1">
      <c r="A58" s="143">
        <v>56</v>
      </c>
      <c r="B58" s="136" t="s">
        <v>54</v>
      </c>
      <c r="C58" s="144">
        <v>43155</v>
      </c>
      <c r="D58" s="425" t="s">
        <v>263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s="142" customFormat="1">
      <c r="A59" s="143">
        <v>57</v>
      </c>
      <c r="B59" s="136" t="s">
        <v>141</v>
      </c>
      <c r="C59" s="144">
        <v>43161</v>
      </c>
      <c r="D59" s="425" t="s">
        <v>330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</row>
    <row r="60" spans="1:16" s="142" customFormat="1">
      <c r="A60" s="102">
        <v>58</v>
      </c>
      <c r="B60" s="103" t="s">
        <v>54</v>
      </c>
      <c r="C60" s="135">
        <v>43134</v>
      </c>
      <c r="D60" s="420" t="s">
        <v>260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</row>
    <row r="61" spans="1:16" s="142" customFormat="1">
      <c r="A61" s="102">
        <v>59</v>
      </c>
      <c r="B61" s="103" t="s">
        <v>74</v>
      </c>
      <c r="C61" s="135">
        <v>43135</v>
      </c>
      <c r="D61" s="420" t="s">
        <v>226</v>
      </c>
      <c r="E61" s="104"/>
      <c r="F61" s="104"/>
      <c r="G61" s="104"/>
      <c r="H61" s="104"/>
      <c r="I61" s="104"/>
      <c r="J61" s="420"/>
      <c r="K61" s="104"/>
      <c r="L61" s="104"/>
      <c r="M61" s="104"/>
      <c r="N61" s="104"/>
      <c r="O61" s="104"/>
      <c r="P61" s="104"/>
    </row>
    <row r="62" spans="1:16" s="92" customFormat="1">
      <c r="A62" s="143">
        <v>60</v>
      </c>
      <c r="B62" s="549" t="s">
        <v>141</v>
      </c>
      <c r="C62" s="144">
        <v>43168</v>
      </c>
      <c r="D62" s="141" t="s">
        <v>263</v>
      </c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s="142" customFormat="1">
      <c r="A63" s="102">
        <v>61</v>
      </c>
      <c r="B63" s="103" t="s">
        <v>54</v>
      </c>
      <c r="C63" s="135">
        <v>43169</v>
      </c>
      <c r="D63" s="104" t="s">
        <v>256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</row>
    <row r="64" spans="1:16" s="142" customFormat="1">
      <c r="A64" s="143">
        <v>62</v>
      </c>
      <c r="B64" s="136" t="s">
        <v>141</v>
      </c>
      <c r="C64" s="144">
        <v>43175</v>
      </c>
      <c r="D64" s="141" t="s">
        <v>331</v>
      </c>
      <c r="E64" s="141"/>
      <c r="F64" s="141"/>
      <c r="G64" s="141"/>
      <c r="H64" s="141"/>
      <c r="I64" s="141"/>
      <c r="J64" s="425"/>
      <c r="K64" s="141"/>
      <c r="L64" s="141"/>
      <c r="M64" s="141"/>
      <c r="N64" s="141"/>
      <c r="O64" s="141"/>
      <c r="P64" s="141"/>
    </row>
    <row r="65" spans="1:16" s="92" customFormat="1">
      <c r="A65" s="102">
        <v>63</v>
      </c>
      <c r="B65" s="103" t="s">
        <v>54</v>
      </c>
      <c r="C65" s="135">
        <v>43176</v>
      </c>
      <c r="D65" s="104" t="s">
        <v>333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</row>
    <row r="66" spans="1:16" s="92" customFormat="1">
      <c r="A66" s="102">
        <v>64</v>
      </c>
      <c r="B66" s="103" t="s">
        <v>74</v>
      </c>
      <c r="C66" s="135">
        <v>43177</v>
      </c>
      <c r="D66" s="420" t="s">
        <v>294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</row>
    <row r="67" spans="1:16" s="92" customFormat="1">
      <c r="A67" s="143">
        <v>65</v>
      </c>
      <c r="B67" s="136" t="s">
        <v>141</v>
      </c>
      <c r="C67" s="550">
        <v>43182</v>
      </c>
      <c r="D67" s="141" t="s">
        <v>334</v>
      </c>
      <c r="E67" s="141"/>
      <c r="F67" s="141"/>
      <c r="G67" s="141"/>
      <c r="H67" s="141"/>
      <c r="I67" s="141"/>
      <c r="J67" s="425"/>
      <c r="K67" s="141"/>
      <c r="L67" s="141"/>
      <c r="M67" s="141"/>
      <c r="N67" s="141"/>
      <c r="O67" s="141"/>
      <c r="P67" s="141"/>
    </row>
    <row r="68" spans="1:16" s="92" customFormat="1">
      <c r="A68" s="102">
        <v>66</v>
      </c>
      <c r="B68" s="103" t="s">
        <v>54</v>
      </c>
      <c r="C68" s="135">
        <v>43183</v>
      </c>
      <c r="D68" s="104" t="s">
        <v>225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</row>
    <row r="69" spans="1:16" s="92" customFormat="1">
      <c r="A69" s="102">
        <v>67</v>
      </c>
      <c r="B69" s="103" t="s">
        <v>74</v>
      </c>
      <c r="C69" s="135">
        <v>43184</v>
      </c>
      <c r="D69" s="420" t="s">
        <v>226</v>
      </c>
      <c r="E69" s="104"/>
      <c r="F69" s="104"/>
      <c r="G69" s="104"/>
      <c r="H69" s="104"/>
      <c r="I69" s="104"/>
      <c r="J69" s="420"/>
      <c r="K69" s="104"/>
      <c r="L69" s="104"/>
      <c r="M69" s="104"/>
      <c r="N69" s="104"/>
      <c r="O69" s="104"/>
      <c r="P69" s="104"/>
    </row>
    <row r="70" spans="1:16" s="92" customFormat="1">
      <c r="A70" s="102">
        <v>68</v>
      </c>
      <c r="B70" s="103" t="s">
        <v>16</v>
      </c>
      <c r="C70" s="135">
        <v>43187</v>
      </c>
      <c r="D70" s="104" t="s">
        <v>224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</row>
    <row r="71" spans="1:16" s="142" customFormat="1">
      <c r="A71" s="143">
        <v>69</v>
      </c>
      <c r="B71" s="136" t="s">
        <v>141</v>
      </c>
      <c r="C71" s="144">
        <v>43189</v>
      </c>
      <c r="D71" s="141" t="s">
        <v>251</v>
      </c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</row>
    <row r="72" spans="1:16" s="92" customFormat="1">
      <c r="A72" s="102">
        <v>70</v>
      </c>
      <c r="B72" s="103" t="s">
        <v>54</v>
      </c>
      <c r="C72" s="135">
        <v>43190</v>
      </c>
      <c r="D72" s="420" t="s">
        <v>256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</row>
    <row r="73" spans="1:16" s="142" customFormat="1">
      <c r="A73" s="102">
        <v>71</v>
      </c>
      <c r="B73" s="103" t="s">
        <v>335</v>
      </c>
      <c r="C73" s="135">
        <v>43195</v>
      </c>
      <c r="D73" s="420" t="s">
        <v>294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</row>
    <row r="74" spans="1:16" s="92" customFormat="1">
      <c r="A74" s="143">
        <v>72</v>
      </c>
      <c r="B74" s="549" t="s">
        <v>141</v>
      </c>
      <c r="C74" s="144">
        <v>43196</v>
      </c>
      <c r="D74" s="141" t="s">
        <v>254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s="142" customFormat="1">
      <c r="A75" s="102">
        <v>73</v>
      </c>
      <c r="B75" s="103" t="s">
        <v>54</v>
      </c>
      <c r="C75" s="135">
        <v>43197</v>
      </c>
      <c r="D75" s="420" t="s">
        <v>225</v>
      </c>
      <c r="E75" s="104"/>
      <c r="F75" s="104"/>
      <c r="G75" s="104"/>
      <c r="H75" s="104"/>
      <c r="I75" s="104"/>
      <c r="J75" s="420"/>
      <c r="K75" s="104"/>
      <c r="L75" s="104"/>
      <c r="M75" s="104"/>
      <c r="N75" s="104"/>
      <c r="O75" s="104"/>
      <c r="P75" s="104"/>
    </row>
    <row r="76" spans="1:16" s="142" customFormat="1">
      <c r="A76" s="143">
        <v>74</v>
      </c>
      <c r="B76" s="136" t="s">
        <v>141</v>
      </c>
      <c r="C76" s="144">
        <v>43203</v>
      </c>
      <c r="D76" s="425" t="s">
        <v>252</v>
      </c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s="142" customFormat="1">
      <c r="A77" s="102">
        <v>75</v>
      </c>
      <c r="B77" s="103" t="s">
        <v>54</v>
      </c>
      <c r="C77" s="135">
        <v>43204</v>
      </c>
      <c r="D77" s="420" t="s">
        <v>333</v>
      </c>
      <c r="E77" s="104"/>
      <c r="F77" s="104"/>
      <c r="G77" s="104"/>
      <c r="H77" s="104"/>
      <c r="I77" s="104"/>
      <c r="J77" s="420"/>
      <c r="K77" s="104"/>
      <c r="L77" s="104"/>
      <c r="M77" s="104"/>
      <c r="N77" s="104"/>
      <c r="O77" s="104"/>
      <c r="P77" s="104"/>
    </row>
    <row r="78" spans="1:16" s="92" customFormat="1">
      <c r="A78" s="143">
        <v>76</v>
      </c>
      <c r="B78" s="136" t="s">
        <v>74</v>
      </c>
      <c r="C78" s="144">
        <v>43205</v>
      </c>
      <c r="D78" s="425" t="s">
        <v>261</v>
      </c>
      <c r="E78" s="141"/>
      <c r="F78" s="141"/>
      <c r="G78" s="141"/>
      <c r="H78" s="141"/>
      <c r="I78" s="141"/>
      <c r="J78" s="425"/>
      <c r="K78" s="141"/>
      <c r="L78" s="141"/>
      <c r="M78" s="141"/>
      <c r="N78" s="141"/>
      <c r="O78" s="141"/>
      <c r="P78" s="141"/>
    </row>
    <row r="79" spans="1:16" s="92" customFormat="1">
      <c r="A79" s="288"/>
      <c r="B79" s="289"/>
      <c r="C79" s="290"/>
      <c r="D79" s="91"/>
      <c r="E79" s="91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</row>
    <row r="80" spans="1:16" s="93" customFormat="1">
      <c r="A80" s="288"/>
      <c r="B80" s="289"/>
      <c r="C80" s="2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4" s="92" customFormat="1">
      <c r="C81" s="105"/>
      <c r="D81" s="106"/>
      <c r="E81" s="96"/>
      <c r="M81" s="107"/>
      <c r="N81" s="107"/>
    </row>
    <row r="82" spans="2:14" s="92" customFormat="1">
      <c r="C82" s="105"/>
      <c r="D82" s="106"/>
      <c r="E82" s="96"/>
      <c r="M82" s="107"/>
      <c r="N82" s="107"/>
    </row>
    <row r="83" spans="2:14" s="92" customFormat="1">
      <c r="C83" s="105"/>
      <c r="D83" s="106"/>
      <c r="E83" s="96"/>
      <c r="M83" s="107"/>
      <c r="N83" s="107"/>
    </row>
    <row r="84" spans="2:14" s="92" customFormat="1">
      <c r="C84" s="105"/>
      <c r="D84" s="106"/>
      <c r="E84" s="96"/>
      <c r="M84" s="107"/>
      <c r="N84" s="107"/>
    </row>
    <row r="85" spans="2:14" s="92" customFormat="1">
      <c r="C85" s="105"/>
      <c r="D85" s="106"/>
      <c r="E85" s="96"/>
      <c r="M85" s="107"/>
      <c r="N85" s="107"/>
    </row>
    <row r="86" spans="2:14" s="92" customFormat="1">
      <c r="C86" s="105"/>
      <c r="D86" s="106"/>
      <c r="E86" s="96"/>
      <c r="M86" s="107"/>
      <c r="N86" s="107"/>
    </row>
    <row r="87" spans="2:14" s="92" customFormat="1">
      <c r="C87" s="105"/>
      <c r="D87" s="106"/>
      <c r="E87" s="96"/>
      <c r="M87" s="107"/>
      <c r="N87" s="107"/>
    </row>
    <row r="88" spans="2:14" s="92" customFormat="1">
      <c r="B88" s="108"/>
      <c r="C88" s="109"/>
      <c r="D88" s="106"/>
      <c r="E88" s="96"/>
      <c r="M88" s="107"/>
      <c r="N88" s="107"/>
    </row>
    <row r="89" spans="2:14" s="92" customFormat="1">
      <c r="B89" s="108"/>
      <c r="C89" s="109"/>
      <c r="D89" s="106"/>
      <c r="E89" s="96"/>
      <c r="M89" s="107"/>
      <c r="N89" s="107"/>
    </row>
    <row r="90" spans="2:14" s="92" customFormat="1">
      <c r="B90" s="108"/>
      <c r="C90" s="109"/>
      <c r="D90" s="106"/>
      <c r="E90" s="96"/>
      <c r="M90" s="107"/>
      <c r="N90" s="107"/>
    </row>
    <row r="270" spans="4:4">
      <c r="D270" s="112"/>
    </row>
    <row r="271" spans="4:4">
      <c r="D271" s="112"/>
    </row>
    <row r="272" spans="4:4">
      <c r="D272" s="112"/>
    </row>
    <row r="273" spans="4:4">
      <c r="D273" s="112"/>
    </row>
    <row r="274" spans="4:4">
      <c r="D274" s="112"/>
    </row>
    <row r="275" spans="4:4">
      <c r="D275" s="112"/>
    </row>
    <row r="276" spans="4:4">
      <c r="D276" s="112"/>
    </row>
  </sheetData>
  <mergeCells count="2">
    <mergeCell ref="K1:L1"/>
    <mergeCell ref="M1:N1"/>
  </mergeCells>
  <phoneticPr fontId="2" type="noConversion"/>
  <printOptions horizontalCentered="1"/>
  <pageMargins left="0.2" right="0.2" top="0.5" bottom="0.5" header="0.5" footer="0.5"/>
  <pageSetup scale="41" orientation="landscape"/>
  <headerFooter alignWithMargins="0">
    <oddHeader>&amp;L&amp;K000000&amp;G &amp;R&amp;K000000&amp;G</oddHeader>
    <oddFooter>&amp;L&amp;K000000&amp;G&amp;R&amp;K000000&amp;G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5"/>
  <sheetViews>
    <sheetView view="pageBreakPreview" zoomScale="90" zoomScaleSheetLayoutView="90" workbookViewId="0">
      <pane xSplit="5" ySplit="6" topLeftCell="F7" activePane="bottomRight" state="frozenSplit"/>
      <selection activeCell="I20" sqref="I20"/>
      <selection pane="topRight" activeCell="I20" sqref="I20"/>
      <selection pane="bottomLeft" activeCell="I20" sqref="I20"/>
      <selection pane="bottomRight" activeCell="P40" sqref="P40:Y40"/>
    </sheetView>
  </sheetViews>
  <sheetFormatPr baseColWidth="10" defaultColWidth="8.33203125" defaultRowHeight="12" x14ac:dyDescent="0"/>
  <cols>
    <col min="1" max="1" width="4" style="382" bestFit="1" customWidth="1"/>
    <col min="2" max="2" width="7" style="382" customWidth="1"/>
    <col min="3" max="3" width="4.83203125" style="383" bestFit="1" customWidth="1"/>
    <col min="4" max="4" width="6" style="384" bestFit="1" customWidth="1"/>
    <col min="5" max="5" width="7.1640625" style="361" bestFit="1" customWidth="1"/>
    <col min="6" max="6" width="8.5" style="385" customWidth="1"/>
    <col min="7" max="7" width="8.6640625" style="382" customWidth="1"/>
    <col min="8" max="8" width="6.83203125" style="382" customWidth="1"/>
    <col min="9" max="9" width="4.83203125" style="382" customWidth="1"/>
    <col min="10" max="10" width="5.33203125" style="382" customWidth="1"/>
    <col min="11" max="11" width="4.5" style="382" customWidth="1"/>
    <col min="12" max="12" width="5.33203125" style="382" customWidth="1"/>
    <col min="13" max="13" width="7" style="386" customWidth="1"/>
    <col min="14" max="14" width="4.83203125" style="382" customWidth="1"/>
    <col min="15" max="15" width="7" style="387" bestFit="1" customWidth="1"/>
    <col min="16" max="16" width="6.83203125" style="385" customWidth="1"/>
    <col min="17" max="22" width="6.83203125" style="382" customWidth="1"/>
    <col min="23" max="23" width="6.83203125" style="386" customWidth="1"/>
    <col min="24" max="24" width="6.83203125" style="382" customWidth="1"/>
    <col min="25" max="25" width="6.83203125" style="387" customWidth="1"/>
    <col min="26" max="26" width="8.33203125" style="388"/>
    <col min="27" max="53" width="8.33203125" style="384"/>
    <col min="54" max="16384" width="8.33203125" style="389"/>
  </cols>
  <sheetData>
    <row r="1" spans="1:55" s="320" customFormat="1" ht="13" thickTop="1">
      <c r="A1" s="912" t="s">
        <v>345</v>
      </c>
      <c r="B1" s="912"/>
      <c r="C1" s="910"/>
      <c r="D1" s="317"/>
      <c r="E1" s="318"/>
      <c r="F1" s="910">
        <v>30</v>
      </c>
      <c r="G1" s="910"/>
      <c r="H1" s="910"/>
      <c r="I1" s="910"/>
      <c r="J1" s="910"/>
      <c r="K1" s="910"/>
      <c r="L1" s="910"/>
      <c r="M1" s="910"/>
      <c r="N1" s="910"/>
      <c r="O1" s="911"/>
      <c r="P1" s="910">
        <v>32</v>
      </c>
      <c r="Q1" s="910"/>
      <c r="R1" s="910"/>
      <c r="S1" s="910"/>
      <c r="T1" s="910"/>
      <c r="U1" s="910"/>
      <c r="V1" s="910"/>
      <c r="W1" s="910"/>
      <c r="X1" s="910"/>
      <c r="Y1" s="911"/>
      <c r="Z1" s="319"/>
    </row>
    <row r="2" spans="1:55" s="324" customFormat="1" ht="13.5" customHeight="1" thickBot="1">
      <c r="A2" s="913" t="s">
        <v>84</v>
      </c>
      <c r="B2" s="913"/>
      <c r="C2" s="914"/>
      <c r="D2" s="321"/>
      <c r="E2" s="322"/>
      <c r="F2" s="916" t="s">
        <v>381</v>
      </c>
      <c r="G2" s="916"/>
      <c r="H2" s="916"/>
      <c r="I2" s="916"/>
      <c r="J2" s="916"/>
      <c r="K2" s="916"/>
      <c r="L2" s="916"/>
      <c r="M2" s="916"/>
      <c r="N2" s="916"/>
      <c r="O2" s="917"/>
      <c r="P2" s="916" t="s">
        <v>382</v>
      </c>
      <c r="Q2" s="916"/>
      <c r="R2" s="916"/>
      <c r="S2" s="916"/>
      <c r="T2" s="916"/>
      <c r="U2" s="916"/>
      <c r="V2" s="916"/>
      <c r="W2" s="916"/>
      <c r="X2" s="916"/>
      <c r="Y2" s="917"/>
      <c r="Z2" s="323"/>
    </row>
    <row r="3" spans="1:55" s="324" customFormat="1" ht="14" thickTop="1" thickBot="1">
      <c r="A3" s="915"/>
      <c r="B3" s="915"/>
      <c r="C3" s="915"/>
      <c r="D3" s="325" t="s">
        <v>114</v>
      </c>
      <c r="E3" s="326" t="s">
        <v>87</v>
      </c>
      <c r="F3" s="328" t="s">
        <v>146</v>
      </c>
      <c r="G3" s="329" t="s">
        <v>188</v>
      </c>
      <c r="H3" s="327" t="s">
        <v>127</v>
      </c>
      <c r="I3" s="327" t="s">
        <v>161</v>
      </c>
      <c r="J3" s="330" t="s">
        <v>56</v>
      </c>
      <c r="K3" s="329" t="s">
        <v>170</v>
      </c>
      <c r="L3" s="327" t="s">
        <v>191</v>
      </c>
      <c r="M3" s="331" t="s">
        <v>192</v>
      </c>
      <c r="N3" s="329" t="s">
        <v>183</v>
      </c>
      <c r="O3" s="332" t="s">
        <v>219</v>
      </c>
      <c r="P3" s="328" t="s">
        <v>146</v>
      </c>
      <c r="Q3" s="329" t="s">
        <v>188</v>
      </c>
      <c r="R3" s="327" t="s">
        <v>127</v>
      </c>
      <c r="S3" s="327" t="s">
        <v>161</v>
      </c>
      <c r="T3" s="330" t="s">
        <v>56</v>
      </c>
      <c r="U3" s="329" t="s">
        <v>170</v>
      </c>
      <c r="V3" s="327" t="s">
        <v>191</v>
      </c>
      <c r="W3" s="331" t="s">
        <v>192</v>
      </c>
      <c r="X3" s="329" t="s">
        <v>183</v>
      </c>
      <c r="Y3" s="332" t="s">
        <v>219</v>
      </c>
      <c r="Z3" s="323"/>
    </row>
    <row r="4" spans="1:55" s="339" customFormat="1" ht="14" thickTop="1" thickBot="1">
      <c r="A4" s="893" t="s">
        <v>222</v>
      </c>
      <c r="B4" s="894"/>
      <c r="C4" s="894"/>
      <c r="D4" s="333"/>
      <c r="E4" s="334"/>
      <c r="F4" s="335">
        <f>SUM(F14+F15+F20+F21+F22+F25+F26+F32+F34+F37+F40+F43+F47+F50+F53+F55+F56+F57+F58+F61+F62+F63+F64+F67+F69+F72+F76+F79+F81+F83)</f>
        <v>672</v>
      </c>
      <c r="G4" s="336">
        <f>SUM(G14+G15+G16+G17+G18+G20+G21+G22+G25+G26+G28+G32+G33+G34+G35+G37+G38+G40+G43)+G47+G50+G53+G55+G56+G57+G58+G61+G62+G63+G64+G67+G69+G72+G76+G79+G81+G83</f>
        <v>5</v>
      </c>
      <c r="H4" s="336">
        <f t="shared" ref="H4:N4" si="0">SUM(H14+H15+H16+H17+H18+H20+H21+H22+H25+H26+H28+H32+H33+H34+H35+H37+H38+H40+H43)+H47+H50+H53+H55+H56+H57+H58+H61+H62+H63+H64+H67+H69+H72+H76+H79+H81+H83</f>
        <v>3</v>
      </c>
      <c r="I4" s="336">
        <f t="shared" si="0"/>
        <v>1</v>
      </c>
      <c r="J4" s="336">
        <f>SUM(J14+J15+J16+J17+J18+J20+J21+J22+J25+J26+J28+J32+J33+J34+J35+J37+J38+J40+J43)+J47+J50+J53+J55+J56+J57+J58+J61+J62+J63+J64+J67+J69+J72+J76+J79+J81+J83</f>
        <v>2</v>
      </c>
      <c r="K4" s="336">
        <f t="shared" si="0"/>
        <v>320</v>
      </c>
      <c r="L4" s="336">
        <f t="shared" si="0"/>
        <v>352</v>
      </c>
      <c r="M4" s="337">
        <f>SUM(K4/L4)</f>
        <v>0.90909090909090906</v>
      </c>
      <c r="N4" s="336">
        <f t="shared" si="0"/>
        <v>32</v>
      </c>
      <c r="O4" s="396">
        <f>(N4*60)/F4</f>
        <v>2.8571428571428572</v>
      </c>
      <c r="P4" s="335" t="e">
        <f>SUM(P16+P17+P18+P28+P33+P35+P38+P40+P43+P47+P50+P53+P55+P56+P57+P58+P61+P62+P63+P64+P67+P69+P72+P76+P79+P81+P83)</f>
        <v>#VALUE!</v>
      </c>
      <c r="Q4" s="336">
        <f>SUM(Q14+Q15+Q16+Q17+Q18+Q20+Q21+Q22+Q25+Q26+Q28+Q32+Q33+Q34+Q35+Q37+Q38+Q40+Q43)+Q47+Q50+Q53+Q55+Q56+Q57+Q58+Q61+Q62+Q63+Q64+Q67+Q69+Q72+Q76+Q79+Q81+Q83</f>
        <v>1</v>
      </c>
      <c r="R4" s="336">
        <f t="shared" ref="R4:V4" si="1">SUM(R14+R15+R16+R17+R18+R20+R21+R22+R25+R26+R28+R32+R33+R34+R35+R37+R38+R40+R43)+R47+R50+R53+R55+R56+R57+R58+R61+R62+R63+R64+R67+R69+R72+R76+R79+R81+R83</f>
        <v>5</v>
      </c>
      <c r="S4" s="336">
        <f t="shared" si="1"/>
        <v>1</v>
      </c>
      <c r="T4" s="336">
        <f t="shared" si="1"/>
        <v>0</v>
      </c>
      <c r="U4" s="336">
        <f t="shared" si="1"/>
        <v>166</v>
      </c>
      <c r="V4" s="336">
        <f t="shared" si="1"/>
        <v>192</v>
      </c>
      <c r="W4" s="337">
        <f>SUM(U4/V4)</f>
        <v>0.86458333333333337</v>
      </c>
      <c r="X4" s="336">
        <f t="shared" ref="X4" si="2">SUM(X14+X15+X16+X17+X18+X20+X21+X22+X25+X26+X28+X32+X33+X34+X35+X37+X38+X40+X43)+X47+X50+X53+X55+X56+X57+X58+X61+X62+X63+X64+X67+X69+X72+X76+X79+X81+X83</f>
        <v>26</v>
      </c>
      <c r="Y4" s="396" t="e">
        <f t="shared" ref="Y4:Y5" si="3">(X4*60)/P4</f>
        <v>#VALUE!</v>
      </c>
      <c r="Z4" s="338"/>
    </row>
    <row r="5" spans="1:55" s="346" customFormat="1" ht="14" thickTop="1" thickBot="1">
      <c r="A5" s="895" t="s">
        <v>223</v>
      </c>
      <c r="B5" s="896"/>
      <c r="C5" s="897"/>
      <c r="D5" s="340"/>
      <c r="E5" s="341"/>
      <c r="F5" s="342">
        <f>SUM(F7+F9+F10+F11+F13+F19+F24+F27+F29+F31+F36+F39+F41+F42+F44+F46+F48+F49+F51+F52+F54+F59+F60+F65+F66+F68+F70+F71+F73+F74+F75+F77+F78+F80+F82)</f>
        <v>731</v>
      </c>
      <c r="G5" s="343">
        <f>SUM(G7+G9+G10+G11+G12)+G13+G19+G23+G24+G27+G29+G30+G31+G36+G39+G41+G42+G44+G46+G48+G49+G52+G54+G59+G60+G65+G66+G68+G70+G71+G73+G74+G75+G77+G78+G80+G82</f>
        <v>7</v>
      </c>
      <c r="H5" s="343">
        <f t="shared" ref="H5:N5" si="4">SUM(H7+H8+H9+H10+H11+H12)+H13+H19+H23+H24+H27+H29+H30+H31+H36+H39+H41+H42+H44+H46+H48+H49+H52+H54+H59+H60+H65+H66+H68+H70+H71+H73+H74+H75+H77+H78+H80+H82</f>
        <v>3</v>
      </c>
      <c r="I5" s="343">
        <f t="shared" si="4"/>
        <v>1</v>
      </c>
      <c r="J5" s="343">
        <f t="shared" si="4"/>
        <v>1</v>
      </c>
      <c r="K5" s="343">
        <f t="shared" si="4"/>
        <v>369</v>
      </c>
      <c r="L5" s="343">
        <f t="shared" si="4"/>
        <v>393</v>
      </c>
      <c r="M5" s="344">
        <f>SUM(K5/L5)</f>
        <v>0.93893129770992367</v>
      </c>
      <c r="N5" s="343">
        <f t="shared" si="4"/>
        <v>24</v>
      </c>
      <c r="O5" s="396">
        <f t="shared" ref="O5:O6" si="5">(N5*60)/F5</f>
        <v>1.9699042407660738</v>
      </c>
      <c r="P5" s="342">
        <f>SUM(P8+P12+P23+P30+P41+P42+P44+P46+P48+P49+P51+P52+P54+P59+P60+P65+P66+P68+P70+P71+P73+P74+P75+P77+P78+P80+P82)</f>
        <v>240</v>
      </c>
      <c r="Q5" s="343">
        <f>SUM(Q7+Q8+Q9+Q10+Q11+Q12)+Q13+Q19+Q23+Q24+Q27+Q29+Q30+Q31+Q36+Q39+Q41+Q42+Q44+Q46+Q48+Q49+Q52+Q54+Q59+Q60+Q65+Q66+Q68+Q70+Q71+Q73+Q74+Q75+Q77+Q78+Q80+Q82</f>
        <v>1</v>
      </c>
      <c r="R5" s="343">
        <f t="shared" ref="R5:V5" si="6">SUM(R7+R8+R9+R10+R11+R12)+R13+R19+R23+R24+R27+R29+R30+R31+R36+R39+R41+R42+R44+R46+R48+R49+R52+R54+R59+R60+R65+R66+R68+R70+R71+R73+R74+R75+R77+R78+R80+R82</f>
        <v>2</v>
      </c>
      <c r="S5" s="343">
        <f t="shared" si="6"/>
        <v>1</v>
      </c>
      <c r="T5" s="343">
        <f t="shared" si="6"/>
        <v>0</v>
      </c>
      <c r="U5" s="343">
        <f t="shared" si="6"/>
        <v>96</v>
      </c>
      <c r="V5" s="343">
        <f t="shared" si="6"/>
        <v>111</v>
      </c>
      <c r="W5" s="344">
        <f>SUM(U5/V5)</f>
        <v>0.86486486486486491</v>
      </c>
      <c r="X5" s="343">
        <f t="shared" ref="X5" si="7">SUM(X7+X8+X9+X10+X11+X12)+X13+X19+X23+X24+X27+X29+X30+X31+X36+X39+X41+X42+X44+X46+X48+X49+X52+X54+X59+X60+X65+X66+X68+X70+X71+X73+X74+X75+X77+X78+X80+X82</f>
        <v>15</v>
      </c>
      <c r="Y5" s="396">
        <f t="shared" si="3"/>
        <v>3.75</v>
      </c>
      <c r="Z5" s="345"/>
    </row>
    <row r="6" spans="1:55" s="352" customFormat="1" ht="14" thickTop="1" thickBot="1">
      <c r="A6" s="891" t="s">
        <v>213</v>
      </c>
      <c r="B6" s="892"/>
      <c r="C6" s="892"/>
      <c r="D6" s="347"/>
      <c r="E6" s="348"/>
      <c r="F6" s="349">
        <f>SUM(F4+F5)</f>
        <v>1403</v>
      </c>
      <c r="G6" s="417">
        <f>SUM(G4+G5)</f>
        <v>12</v>
      </c>
      <c r="H6" s="417">
        <f t="shared" ref="H6:L6" si="8">SUM(H4+H5)</f>
        <v>6</v>
      </c>
      <c r="I6" s="417">
        <f t="shared" si="8"/>
        <v>2</v>
      </c>
      <c r="J6" s="417">
        <f t="shared" si="8"/>
        <v>3</v>
      </c>
      <c r="K6" s="417">
        <f t="shared" si="8"/>
        <v>689</v>
      </c>
      <c r="L6" s="417">
        <f t="shared" si="8"/>
        <v>745</v>
      </c>
      <c r="M6" s="418">
        <f>SUM(K6/L6)</f>
        <v>0.92483221476510069</v>
      </c>
      <c r="N6" s="417">
        <f>SUM(N4+N5)</f>
        <v>56</v>
      </c>
      <c r="O6" s="396">
        <f t="shared" si="5"/>
        <v>2.3948681397006415</v>
      </c>
      <c r="P6" s="349" t="e">
        <f>SUM(P4:P5)</f>
        <v>#VALUE!</v>
      </c>
      <c r="Q6" s="416">
        <f>SUM(Q4:Q5)</f>
        <v>2</v>
      </c>
      <c r="R6" s="416">
        <f t="shared" ref="R6:V6" si="9">SUM(R4:R5)</f>
        <v>7</v>
      </c>
      <c r="S6" s="416">
        <f t="shared" si="9"/>
        <v>2</v>
      </c>
      <c r="T6" s="416">
        <f t="shared" si="9"/>
        <v>0</v>
      </c>
      <c r="U6" s="416">
        <f t="shared" si="9"/>
        <v>262</v>
      </c>
      <c r="V6" s="416">
        <f t="shared" si="9"/>
        <v>303</v>
      </c>
      <c r="W6" s="350">
        <f>SUM(U6/V6)</f>
        <v>0.86468646864686471</v>
      </c>
      <c r="X6" s="416">
        <f>SUM(X4:X5)</f>
        <v>41</v>
      </c>
      <c r="Y6" s="396" t="e">
        <f>(X6*60)/P6</f>
        <v>#VALUE!</v>
      </c>
      <c r="Z6" s="351"/>
    </row>
    <row r="7" spans="1:55" s="368" customFormat="1" ht="13" thickTop="1">
      <c r="A7" s="391">
        <v>1</v>
      </c>
      <c r="B7" s="298">
        <v>43015</v>
      </c>
      <c r="C7" s="411" t="s">
        <v>80</v>
      </c>
      <c r="D7" s="369" t="s">
        <v>127</v>
      </c>
      <c r="E7" s="370" t="s">
        <v>357</v>
      </c>
      <c r="F7" s="581">
        <v>59</v>
      </c>
      <c r="G7" s="582">
        <v>0</v>
      </c>
      <c r="H7" s="582">
        <v>1</v>
      </c>
      <c r="I7" s="582">
        <v>0</v>
      </c>
      <c r="J7" s="582">
        <v>0</v>
      </c>
      <c r="K7" s="582">
        <v>24</v>
      </c>
      <c r="L7" s="582">
        <v>26</v>
      </c>
      <c r="M7" s="523">
        <v>0.92300000000000004</v>
      </c>
      <c r="N7" s="582">
        <v>2</v>
      </c>
      <c r="O7" s="583">
        <v>2.0499999999999998</v>
      </c>
      <c r="P7" s="907" t="s">
        <v>379</v>
      </c>
      <c r="Q7" s="908"/>
      <c r="R7" s="908"/>
      <c r="S7" s="908"/>
      <c r="T7" s="908"/>
      <c r="U7" s="908"/>
      <c r="V7" s="908"/>
      <c r="W7" s="908"/>
      <c r="X7" s="908"/>
      <c r="Y7" s="909"/>
      <c r="Z7" s="371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</row>
    <row r="8" spans="1:55" s="368" customFormat="1">
      <c r="A8" s="391">
        <v>2</v>
      </c>
      <c r="B8" s="298">
        <v>43016</v>
      </c>
      <c r="C8" s="411" t="s">
        <v>80</v>
      </c>
      <c r="D8" s="362" t="s">
        <v>377</v>
      </c>
      <c r="E8" s="363" t="s">
        <v>368</v>
      </c>
      <c r="F8" s="905" t="s">
        <v>379</v>
      </c>
      <c r="G8" s="902"/>
      <c r="H8" s="902"/>
      <c r="I8" s="902"/>
      <c r="J8" s="902"/>
      <c r="K8" s="902"/>
      <c r="L8" s="902"/>
      <c r="M8" s="902"/>
      <c r="N8" s="902"/>
      <c r="O8" s="903"/>
      <c r="P8" s="456">
        <v>59</v>
      </c>
      <c r="Q8" s="523">
        <v>0</v>
      </c>
      <c r="R8" s="523">
        <v>1</v>
      </c>
      <c r="S8" s="523">
        <v>0</v>
      </c>
      <c r="T8" s="523">
        <v>0</v>
      </c>
      <c r="U8" s="523">
        <v>30</v>
      </c>
      <c r="V8" s="523">
        <v>34</v>
      </c>
      <c r="W8" s="414">
        <v>0.88200000000000001</v>
      </c>
      <c r="X8" s="523">
        <v>4</v>
      </c>
      <c r="Y8" s="499">
        <v>4.04</v>
      </c>
      <c r="Z8" s="367"/>
      <c r="BC8" s="390"/>
    </row>
    <row r="9" spans="1:55" s="368" customFormat="1">
      <c r="A9" s="391">
        <v>3</v>
      </c>
      <c r="B9" s="298">
        <v>43021</v>
      </c>
      <c r="C9" s="411" t="s">
        <v>231</v>
      </c>
      <c r="D9" s="362" t="s">
        <v>188</v>
      </c>
      <c r="E9" s="363" t="s">
        <v>387</v>
      </c>
      <c r="F9" s="456">
        <v>60</v>
      </c>
      <c r="G9" s="523">
        <v>1</v>
      </c>
      <c r="H9" s="523">
        <v>0</v>
      </c>
      <c r="I9" s="523">
        <v>0</v>
      </c>
      <c r="J9" s="523">
        <v>0</v>
      </c>
      <c r="K9" s="523">
        <v>33</v>
      </c>
      <c r="L9" s="523">
        <v>33</v>
      </c>
      <c r="M9" s="523">
        <v>1</v>
      </c>
      <c r="N9" s="523">
        <v>0</v>
      </c>
      <c r="O9" s="499">
        <v>0</v>
      </c>
      <c r="P9" s="901" t="s">
        <v>379</v>
      </c>
      <c r="Q9" s="902"/>
      <c r="R9" s="902"/>
      <c r="S9" s="902"/>
      <c r="T9" s="902"/>
      <c r="U9" s="902"/>
      <c r="V9" s="902"/>
      <c r="W9" s="902"/>
      <c r="X9" s="902"/>
      <c r="Y9" s="903"/>
      <c r="Z9" s="367"/>
      <c r="BC9" s="474"/>
    </row>
    <row r="10" spans="1:55" s="368" customFormat="1">
      <c r="A10" s="391">
        <v>4</v>
      </c>
      <c r="B10" s="298">
        <v>43022</v>
      </c>
      <c r="C10" s="411" t="s">
        <v>232</v>
      </c>
      <c r="D10" s="362" t="s">
        <v>188</v>
      </c>
      <c r="E10" s="363" t="s">
        <v>397</v>
      </c>
      <c r="F10" s="364">
        <v>60</v>
      </c>
      <c r="G10" s="529">
        <v>1</v>
      </c>
      <c r="H10" s="529">
        <v>0</v>
      </c>
      <c r="I10" s="529">
        <v>0</v>
      </c>
      <c r="J10" s="529">
        <v>0</v>
      </c>
      <c r="K10" s="529">
        <v>24</v>
      </c>
      <c r="L10" s="529">
        <v>26</v>
      </c>
      <c r="M10" s="523">
        <v>0.92300000000000004</v>
      </c>
      <c r="N10" s="523">
        <v>2</v>
      </c>
      <c r="O10" s="415">
        <v>2</v>
      </c>
      <c r="P10" s="885" t="s">
        <v>379</v>
      </c>
      <c r="Q10" s="886"/>
      <c r="R10" s="886"/>
      <c r="S10" s="886"/>
      <c r="T10" s="886"/>
      <c r="U10" s="886"/>
      <c r="V10" s="886"/>
      <c r="W10" s="886"/>
      <c r="X10" s="886"/>
      <c r="Y10" s="887"/>
      <c r="Z10" s="367"/>
      <c r="BC10" s="474"/>
    </row>
    <row r="11" spans="1:55" s="320" customFormat="1">
      <c r="A11" s="391">
        <v>5</v>
      </c>
      <c r="B11" s="298">
        <v>43029</v>
      </c>
      <c r="C11" s="411" t="s">
        <v>231</v>
      </c>
      <c r="D11" s="362" t="s">
        <v>188</v>
      </c>
      <c r="E11" s="363" t="s">
        <v>419</v>
      </c>
      <c r="F11" s="456">
        <v>60</v>
      </c>
      <c r="G11" s="523">
        <v>1</v>
      </c>
      <c r="H11" s="523">
        <v>0</v>
      </c>
      <c r="I11" s="523">
        <v>0</v>
      </c>
      <c r="J11" s="523">
        <v>0</v>
      </c>
      <c r="K11" s="523">
        <v>40</v>
      </c>
      <c r="L11" s="523">
        <v>41</v>
      </c>
      <c r="M11" s="523">
        <v>0.97599999999999998</v>
      </c>
      <c r="N11" s="523">
        <v>1</v>
      </c>
      <c r="O11" s="759">
        <v>1</v>
      </c>
      <c r="P11" s="901" t="s">
        <v>379</v>
      </c>
      <c r="Q11" s="902"/>
      <c r="R11" s="902"/>
      <c r="S11" s="902"/>
      <c r="T11" s="902"/>
      <c r="U11" s="902"/>
      <c r="V11" s="902"/>
      <c r="W11" s="902"/>
      <c r="X11" s="902"/>
      <c r="Y11" s="903"/>
      <c r="Z11" s="319"/>
      <c r="BC11" s="393"/>
    </row>
    <row r="12" spans="1:55" s="320" customFormat="1">
      <c r="A12" s="391">
        <v>6</v>
      </c>
      <c r="B12" s="298">
        <v>43036</v>
      </c>
      <c r="C12" s="411" t="s">
        <v>336</v>
      </c>
      <c r="D12" s="369" t="s">
        <v>127</v>
      </c>
      <c r="E12" s="370" t="s">
        <v>419</v>
      </c>
      <c r="F12" s="905" t="s">
        <v>379</v>
      </c>
      <c r="G12" s="902"/>
      <c r="H12" s="902"/>
      <c r="I12" s="902"/>
      <c r="J12" s="902"/>
      <c r="K12" s="902"/>
      <c r="L12" s="902"/>
      <c r="M12" s="902"/>
      <c r="N12" s="902"/>
      <c r="O12" s="903"/>
      <c r="P12" s="456">
        <v>60</v>
      </c>
      <c r="Q12" s="523">
        <v>0</v>
      </c>
      <c r="R12" s="523">
        <v>1</v>
      </c>
      <c r="S12" s="523">
        <v>0</v>
      </c>
      <c r="T12" s="523">
        <v>0</v>
      </c>
      <c r="U12" s="523">
        <v>14</v>
      </c>
      <c r="V12" s="523">
        <v>19</v>
      </c>
      <c r="W12" s="414">
        <v>0.73699999999999999</v>
      </c>
      <c r="X12" s="523">
        <v>5</v>
      </c>
      <c r="Y12" s="499">
        <v>5</v>
      </c>
      <c r="Z12" s="358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</row>
    <row r="13" spans="1:55" s="368" customFormat="1">
      <c r="A13" s="391">
        <v>7</v>
      </c>
      <c r="B13" s="298">
        <v>43037</v>
      </c>
      <c r="C13" s="411" t="s">
        <v>336</v>
      </c>
      <c r="D13" s="369" t="s">
        <v>188</v>
      </c>
      <c r="E13" s="370" t="s">
        <v>444</v>
      </c>
      <c r="F13" s="456">
        <v>60</v>
      </c>
      <c r="G13" s="523">
        <v>1</v>
      </c>
      <c r="H13" s="523">
        <v>0</v>
      </c>
      <c r="I13" s="523">
        <v>0</v>
      </c>
      <c r="J13" s="523">
        <v>0</v>
      </c>
      <c r="K13" s="523">
        <v>31</v>
      </c>
      <c r="L13" s="523">
        <v>34</v>
      </c>
      <c r="M13" s="523">
        <v>0.91200000000000003</v>
      </c>
      <c r="N13" s="523">
        <v>3</v>
      </c>
      <c r="O13" s="499">
        <v>3</v>
      </c>
      <c r="P13" s="901" t="s">
        <v>379</v>
      </c>
      <c r="Q13" s="902"/>
      <c r="R13" s="902"/>
      <c r="S13" s="902"/>
      <c r="T13" s="902"/>
      <c r="U13" s="902"/>
      <c r="V13" s="902"/>
      <c r="W13" s="902"/>
      <c r="X13" s="902"/>
      <c r="Y13" s="903"/>
      <c r="Z13" s="371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</row>
    <row r="14" spans="1:55" s="368" customFormat="1">
      <c r="A14" s="392">
        <v>8</v>
      </c>
      <c r="B14" s="297">
        <v>43040</v>
      </c>
      <c r="C14" s="412" t="s">
        <v>231</v>
      </c>
      <c r="D14" s="359" t="s">
        <v>56</v>
      </c>
      <c r="E14" s="360" t="s">
        <v>368</v>
      </c>
      <c r="F14" s="561">
        <v>65</v>
      </c>
      <c r="G14" s="576">
        <v>0</v>
      </c>
      <c r="H14" s="576">
        <v>0</v>
      </c>
      <c r="I14" s="576">
        <v>0</v>
      </c>
      <c r="J14" s="576">
        <v>1</v>
      </c>
      <c r="K14" s="576">
        <v>29</v>
      </c>
      <c r="L14" s="576">
        <v>32</v>
      </c>
      <c r="M14" s="431">
        <v>0.90600000000000003</v>
      </c>
      <c r="N14" s="524">
        <v>3</v>
      </c>
      <c r="O14" s="432">
        <v>2.81</v>
      </c>
      <c r="P14" s="906" t="s">
        <v>379</v>
      </c>
      <c r="Q14" s="889"/>
      <c r="R14" s="889"/>
      <c r="S14" s="889"/>
      <c r="T14" s="889"/>
      <c r="U14" s="889"/>
      <c r="V14" s="889"/>
      <c r="W14" s="889"/>
      <c r="X14" s="889"/>
      <c r="Y14" s="890"/>
      <c r="Z14" s="527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</row>
    <row r="15" spans="1:55" s="368" customFormat="1">
      <c r="A15" s="392">
        <v>9</v>
      </c>
      <c r="B15" s="297">
        <v>43042</v>
      </c>
      <c r="C15" s="412" t="s">
        <v>319</v>
      </c>
      <c r="D15" s="359" t="s">
        <v>127</v>
      </c>
      <c r="E15" s="360" t="s">
        <v>464</v>
      </c>
      <c r="F15" s="379">
        <v>57</v>
      </c>
      <c r="G15" s="524">
        <v>0</v>
      </c>
      <c r="H15" s="524">
        <v>1</v>
      </c>
      <c r="I15" s="524">
        <v>0</v>
      </c>
      <c r="J15" s="524">
        <v>0</v>
      </c>
      <c r="K15" s="524">
        <v>18</v>
      </c>
      <c r="L15" s="524">
        <v>20</v>
      </c>
      <c r="M15" s="647">
        <v>0.9</v>
      </c>
      <c r="N15" s="524">
        <v>2</v>
      </c>
      <c r="O15" s="584">
        <v>2.11</v>
      </c>
      <c r="P15" s="898" t="s">
        <v>379</v>
      </c>
      <c r="Q15" s="899"/>
      <c r="R15" s="899"/>
      <c r="S15" s="899"/>
      <c r="T15" s="899"/>
      <c r="U15" s="899"/>
      <c r="V15" s="899"/>
      <c r="W15" s="899"/>
      <c r="X15" s="899"/>
      <c r="Y15" s="900"/>
      <c r="Z15" s="371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</row>
    <row r="16" spans="1:55" s="368" customFormat="1">
      <c r="A16" s="392">
        <v>10</v>
      </c>
      <c r="B16" s="297">
        <v>43043</v>
      </c>
      <c r="C16" s="412" t="s">
        <v>231</v>
      </c>
      <c r="D16" s="359" t="s">
        <v>471</v>
      </c>
      <c r="E16" s="360" t="s">
        <v>397</v>
      </c>
      <c r="F16" s="888" t="s">
        <v>417</v>
      </c>
      <c r="G16" s="889"/>
      <c r="H16" s="889"/>
      <c r="I16" s="889"/>
      <c r="J16" s="889"/>
      <c r="K16" s="889"/>
      <c r="L16" s="889"/>
      <c r="M16" s="889"/>
      <c r="N16" s="889"/>
      <c r="O16" s="890"/>
      <c r="P16" s="355">
        <v>65</v>
      </c>
      <c r="Q16" s="578">
        <v>1</v>
      </c>
      <c r="R16" s="578">
        <v>0</v>
      </c>
      <c r="S16" s="578">
        <v>0</v>
      </c>
      <c r="T16" s="578">
        <v>0</v>
      </c>
      <c r="U16" s="578">
        <v>22</v>
      </c>
      <c r="V16" s="578">
        <v>24</v>
      </c>
      <c r="W16" s="431">
        <v>0.91700000000000004</v>
      </c>
      <c r="X16" s="524">
        <v>2</v>
      </c>
      <c r="Y16" s="432">
        <v>1.85</v>
      </c>
      <c r="Z16" s="367"/>
    </row>
    <row r="17" spans="1:53" s="320" customFormat="1">
      <c r="A17" s="392">
        <v>11</v>
      </c>
      <c r="B17" s="297">
        <v>43047</v>
      </c>
      <c r="C17" s="412" t="s">
        <v>336</v>
      </c>
      <c r="D17" s="353" t="s">
        <v>127</v>
      </c>
      <c r="E17" s="354" t="s">
        <v>481</v>
      </c>
      <c r="F17" s="888" t="s">
        <v>417</v>
      </c>
      <c r="G17" s="889"/>
      <c r="H17" s="889"/>
      <c r="I17" s="889"/>
      <c r="J17" s="889"/>
      <c r="K17" s="889"/>
      <c r="L17" s="889"/>
      <c r="M17" s="889"/>
      <c r="N17" s="889"/>
      <c r="O17" s="890"/>
      <c r="P17" s="355">
        <v>59</v>
      </c>
      <c r="Q17" s="578">
        <v>0</v>
      </c>
      <c r="R17" s="578">
        <v>1</v>
      </c>
      <c r="S17" s="578">
        <v>0</v>
      </c>
      <c r="T17" s="578">
        <v>0</v>
      </c>
      <c r="U17" s="578">
        <v>19</v>
      </c>
      <c r="V17" s="578">
        <v>23</v>
      </c>
      <c r="W17" s="431">
        <v>0.82599999999999996</v>
      </c>
      <c r="X17" s="524">
        <v>4</v>
      </c>
      <c r="Y17" s="432">
        <v>4.07</v>
      </c>
      <c r="Z17" s="319"/>
    </row>
    <row r="18" spans="1:53" s="320" customFormat="1">
      <c r="A18" s="392">
        <v>12</v>
      </c>
      <c r="B18" s="297">
        <v>43049</v>
      </c>
      <c r="C18" s="412" t="s">
        <v>336</v>
      </c>
      <c r="D18" s="359" t="s">
        <v>127</v>
      </c>
      <c r="E18" s="360" t="s">
        <v>481</v>
      </c>
      <c r="F18" s="904" t="s">
        <v>417</v>
      </c>
      <c r="G18" s="899"/>
      <c r="H18" s="899"/>
      <c r="I18" s="899"/>
      <c r="J18" s="899"/>
      <c r="K18" s="899"/>
      <c r="L18" s="899"/>
      <c r="M18" s="899"/>
      <c r="N18" s="899"/>
      <c r="O18" s="900"/>
      <c r="P18" s="379">
        <v>59</v>
      </c>
      <c r="Q18" s="524">
        <v>0</v>
      </c>
      <c r="R18" s="524">
        <v>1</v>
      </c>
      <c r="S18" s="524">
        <v>0</v>
      </c>
      <c r="T18" s="524">
        <v>0</v>
      </c>
      <c r="U18" s="524">
        <v>26</v>
      </c>
      <c r="V18" s="524">
        <v>31</v>
      </c>
      <c r="W18" s="524">
        <v>0.83899999999999997</v>
      </c>
      <c r="X18" s="524">
        <v>5</v>
      </c>
      <c r="Y18" s="584">
        <v>5.08</v>
      </c>
      <c r="Z18" s="319"/>
    </row>
    <row r="19" spans="1:53" s="320" customFormat="1">
      <c r="A19" s="391">
        <v>13</v>
      </c>
      <c r="B19" s="298">
        <v>43054</v>
      </c>
      <c r="C19" s="411" t="s">
        <v>337</v>
      </c>
      <c r="D19" s="362" t="s">
        <v>127</v>
      </c>
      <c r="E19" s="363" t="s">
        <v>492</v>
      </c>
      <c r="F19" s="456">
        <v>58</v>
      </c>
      <c r="G19" s="523">
        <v>0</v>
      </c>
      <c r="H19" s="523">
        <v>1</v>
      </c>
      <c r="I19" s="523">
        <v>0</v>
      </c>
      <c r="J19" s="523">
        <v>0</v>
      </c>
      <c r="K19" s="523">
        <v>20</v>
      </c>
      <c r="L19" s="523">
        <v>24</v>
      </c>
      <c r="M19" s="523">
        <v>0.83299999999999996</v>
      </c>
      <c r="N19" s="523">
        <v>4</v>
      </c>
      <c r="O19" s="499">
        <v>4.1399999999999997</v>
      </c>
      <c r="P19" s="901" t="s">
        <v>379</v>
      </c>
      <c r="Q19" s="902"/>
      <c r="R19" s="902"/>
      <c r="S19" s="902"/>
      <c r="T19" s="902"/>
      <c r="U19" s="902"/>
      <c r="V19" s="902"/>
      <c r="W19" s="902"/>
      <c r="X19" s="902"/>
      <c r="Y19" s="903"/>
      <c r="Z19" s="319"/>
    </row>
    <row r="20" spans="1:53" s="320" customFormat="1">
      <c r="A20" s="392">
        <v>14</v>
      </c>
      <c r="B20" s="297">
        <v>43056</v>
      </c>
      <c r="C20" s="412" t="s">
        <v>338</v>
      </c>
      <c r="D20" s="359" t="s">
        <v>188</v>
      </c>
      <c r="E20" s="360" t="s">
        <v>499</v>
      </c>
      <c r="F20" s="355">
        <v>60</v>
      </c>
      <c r="G20" s="578">
        <v>1</v>
      </c>
      <c r="H20" s="578">
        <v>0</v>
      </c>
      <c r="I20" s="578">
        <v>0</v>
      </c>
      <c r="J20" s="578">
        <v>0</v>
      </c>
      <c r="K20" s="578">
        <v>26</v>
      </c>
      <c r="L20" s="578">
        <v>27</v>
      </c>
      <c r="M20" s="431">
        <v>0.96299999999999997</v>
      </c>
      <c r="N20" s="524">
        <v>1</v>
      </c>
      <c r="O20" s="432">
        <v>1</v>
      </c>
      <c r="P20" s="906" t="s">
        <v>379</v>
      </c>
      <c r="Q20" s="889"/>
      <c r="R20" s="889"/>
      <c r="S20" s="889"/>
      <c r="T20" s="889"/>
      <c r="U20" s="889"/>
      <c r="V20" s="889"/>
      <c r="W20" s="889"/>
      <c r="X20" s="889"/>
      <c r="Y20" s="890"/>
      <c r="Z20" s="319"/>
    </row>
    <row r="21" spans="1:53" s="320" customFormat="1">
      <c r="A21" s="392">
        <v>15</v>
      </c>
      <c r="B21" s="297">
        <v>43057</v>
      </c>
      <c r="C21" s="412" t="s">
        <v>272</v>
      </c>
      <c r="D21" s="359" t="s">
        <v>127</v>
      </c>
      <c r="E21" s="360" t="s">
        <v>507</v>
      </c>
      <c r="F21" s="355">
        <v>60</v>
      </c>
      <c r="G21" s="578">
        <v>0</v>
      </c>
      <c r="H21" s="578">
        <v>1</v>
      </c>
      <c r="I21" s="578">
        <v>0</v>
      </c>
      <c r="J21" s="578">
        <v>0</v>
      </c>
      <c r="K21" s="578">
        <v>25</v>
      </c>
      <c r="L21" s="578">
        <v>29</v>
      </c>
      <c r="M21" s="431">
        <v>0.86199999999999999</v>
      </c>
      <c r="N21" s="524">
        <v>4</v>
      </c>
      <c r="O21" s="432">
        <v>4</v>
      </c>
      <c r="P21" s="898" t="s">
        <v>379</v>
      </c>
      <c r="Q21" s="899"/>
      <c r="R21" s="899"/>
      <c r="S21" s="899"/>
      <c r="T21" s="899"/>
      <c r="U21" s="899"/>
      <c r="V21" s="899"/>
      <c r="W21" s="899"/>
      <c r="X21" s="899"/>
      <c r="Y21" s="900"/>
      <c r="Z21" s="358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</row>
    <row r="22" spans="1:53" s="320" customFormat="1">
      <c r="A22" s="392">
        <v>16</v>
      </c>
      <c r="B22" s="297">
        <v>43061</v>
      </c>
      <c r="C22" s="412" t="s">
        <v>80</v>
      </c>
      <c r="D22" s="353" t="s">
        <v>127</v>
      </c>
      <c r="E22" s="354" t="s">
        <v>481</v>
      </c>
      <c r="F22" s="355">
        <v>60</v>
      </c>
      <c r="G22" s="578">
        <v>0</v>
      </c>
      <c r="H22" s="578">
        <v>1</v>
      </c>
      <c r="I22" s="578">
        <v>0</v>
      </c>
      <c r="J22" s="578">
        <v>0</v>
      </c>
      <c r="K22" s="578">
        <v>35</v>
      </c>
      <c r="L22" s="578">
        <v>40</v>
      </c>
      <c r="M22" s="431">
        <v>0.875</v>
      </c>
      <c r="N22" s="524">
        <v>5</v>
      </c>
      <c r="O22" s="432">
        <v>5</v>
      </c>
      <c r="P22" s="906" t="s">
        <v>379</v>
      </c>
      <c r="Q22" s="889"/>
      <c r="R22" s="889"/>
      <c r="S22" s="889"/>
      <c r="T22" s="889"/>
      <c r="U22" s="889"/>
      <c r="V22" s="889"/>
      <c r="W22" s="889"/>
      <c r="X22" s="889"/>
      <c r="Y22" s="890"/>
      <c r="Z22" s="319"/>
    </row>
    <row r="23" spans="1:53" s="368" customFormat="1">
      <c r="A23" s="391">
        <v>17</v>
      </c>
      <c r="B23" s="298">
        <v>43063</v>
      </c>
      <c r="C23" s="411" t="s">
        <v>337</v>
      </c>
      <c r="D23" s="362" t="s">
        <v>188</v>
      </c>
      <c r="E23" s="363" t="s">
        <v>397</v>
      </c>
      <c r="F23" s="905" t="s">
        <v>379</v>
      </c>
      <c r="G23" s="902"/>
      <c r="H23" s="902"/>
      <c r="I23" s="902"/>
      <c r="J23" s="902"/>
      <c r="K23" s="902"/>
      <c r="L23" s="902"/>
      <c r="M23" s="902"/>
      <c r="N23" s="902"/>
      <c r="O23" s="903"/>
      <c r="P23" s="456">
        <v>60</v>
      </c>
      <c r="Q23" s="523">
        <v>1</v>
      </c>
      <c r="R23" s="523">
        <v>0</v>
      </c>
      <c r="S23" s="523">
        <v>0</v>
      </c>
      <c r="T23" s="523">
        <v>0</v>
      </c>
      <c r="U23" s="523">
        <v>25</v>
      </c>
      <c r="V23" s="523">
        <v>27</v>
      </c>
      <c r="W23" s="523">
        <v>0.92600000000000005</v>
      </c>
      <c r="X23" s="523">
        <v>2</v>
      </c>
      <c r="Y23" s="685">
        <v>2</v>
      </c>
      <c r="Z23" s="367"/>
    </row>
    <row r="24" spans="1:53" s="368" customFormat="1">
      <c r="A24" s="391">
        <v>18</v>
      </c>
      <c r="B24" s="298">
        <v>43064</v>
      </c>
      <c r="C24" s="411" t="s">
        <v>337</v>
      </c>
      <c r="D24" s="362" t="s">
        <v>471</v>
      </c>
      <c r="E24" s="363" t="s">
        <v>397</v>
      </c>
      <c r="F24" s="456">
        <v>64</v>
      </c>
      <c r="G24" s="523">
        <v>1</v>
      </c>
      <c r="H24" s="523">
        <v>0</v>
      </c>
      <c r="I24" s="523">
        <v>0</v>
      </c>
      <c r="J24" s="523">
        <v>0</v>
      </c>
      <c r="K24" s="523">
        <v>40</v>
      </c>
      <c r="L24" s="523">
        <v>42</v>
      </c>
      <c r="M24" s="523">
        <v>0.95199999999999996</v>
      </c>
      <c r="N24" s="523">
        <v>2</v>
      </c>
      <c r="O24" s="499">
        <v>1.87</v>
      </c>
      <c r="P24" s="885" t="s">
        <v>379</v>
      </c>
      <c r="Q24" s="886"/>
      <c r="R24" s="886"/>
      <c r="S24" s="886"/>
      <c r="T24" s="886"/>
      <c r="U24" s="886"/>
      <c r="V24" s="886"/>
      <c r="W24" s="886"/>
      <c r="X24" s="886"/>
      <c r="Y24" s="887"/>
      <c r="Z24" s="367"/>
    </row>
    <row r="25" spans="1:53" s="320" customFormat="1">
      <c r="A25" s="392">
        <v>19</v>
      </c>
      <c r="B25" s="297">
        <v>43068</v>
      </c>
      <c r="C25" s="412" t="s">
        <v>231</v>
      </c>
      <c r="D25" s="359" t="s">
        <v>541</v>
      </c>
      <c r="E25" s="360" t="s">
        <v>464</v>
      </c>
      <c r="F25" s="355">
        <v>61</v>
      </c>
      <c r="G25" s="578">
        <v>1</v>
      </c>
      <c r="H25" s="578">
        <v>0</v>
      </c>
      <c r="I25" s="578">
        <v>0</v>
      </c>
      <c r="J25" s="578">
        <v>0</v>
      </c>
      <c r="K25" s="578">
        <v>29</v>
      </c>
      <c r="L25" s="578">
        <v>30</v>
      </c>
      <c r="M25" s="431">
        <v>0.96699999999999997</v>
      </c>
      <c r="N25" s="524">
        <v>1</v>
      </c>
      <c r="O25" s="432">
        <v>0.98</v>
      </c>
      <c r="P25" s="906" t="s">
        <v>379</v>
      </c>
      <c r="Q25" s="889"/>
      <c r="R25" s="889"/>
      <c r="S25" s="889"/>
      <c r="T25" s="889"/>
      <c r="U25" s="889"/>
      <c r="V25" s="889"/>
      <c r="W25" s="889"/>
      <c r="X25" s="889"/>
      <c r="Y25" s="890"/>
      <c r="Z25" s="319"/>
    </row>
    <row r="26" spans="1:53" s="368" customFormat="1" ht="12.75" customHeight="1">
      <c r="A26" s="392">
        <v>20</v>
      </c>
      <c r="B26" s="297">
        <v>43070</v>
      </c>
      <c r="C26" s="412" t="s">
        <v>318</v>
      </c>
      <c r="D26" s="359" t="s">
        <v>161</v>
      </c>
      <c r="E26" s="360" t="s">
        <v>548</v>
      </c>
      <c r="F26" s="355">
        <v>64</v>
      </c>
      <c r="G26" s="578">
        <v>0</v>
      </c>
      <c r="H26" s="578">
        <v>0</v>
      </c>
      <c r="I26" s="578">
        <v>1</v>
      </c>
      <c r="J26" s="578">
        <v>0</v>
      </c>
      <c r="K26" s="578">
        <v>33</v>
      </c>
      <c r="L26" s="578">
        <v>40</v>
      </c>
      <c r="M26" s="431">
        <v>0.82499999999999996</v>
      </c>
      <c r="N26" s="524">
        <v>7</v>
      </c>
      <c r="O26" s="432">
        <v>6.56</v>
      </c>
      <c r="P26" s="906" t="s">
        <v>380</v>
      </c>
      <c r="Q26" s="889"/>
      <c r="R26" s="889"/>
      <c r="S26" s="889"/>
      <c r="T26" s="889"/>
      <c r="U26" s="889"/>
      <c r="V26" s="889"/>
      <c r="W26" s="889"/>
      <c r="X26" s="889"/>
      <c r="Y26" s="890"/>
    </row>
    <row r="27" spans="1:53" s="320" customFormat="1">
      <c r="A27" s="391">
        <v>21</v>
      </c>
      <c r="B27" s="298">
        <v>43071</v>
      </c>
      <c r="C27" s="411" t="s">
        <v>318</v>
      </c>
      <c r="D27" s="362" t="s">
        <v>471</v>
      </c>
      <c r="E27" s="363" t="s">
        <v>464</v>
      </c>
      <c r="F27" s="364">
        <v>65</v>
      </c>
      <c r="G27" s="529">
        <v>1</v>
      </c>
      <c r="H27" s="529">
        <v>0</v>
      </c>
      <c r="I27" s="529">
        <v>0</v>
      </c>
      <c r="J27" s="529">
        <v>0</v>
      </c>
      <c r="K27" s="529">
        <v>32</v>
      </c>
      <c r="L27" s="529">
        <v>33</v>
      </c>
      <c r="M27" s="529">
        <v>0.97</v>
      </c>
      <c r="N27" s="529">
        <v>1</v>
      </c>
      <c r="O27" s="528">
        <v>0.92</v>
      </c>
      <c r="P27" s="885" t="s">
        <v>380</v>
      </c>
      <c r="Q27" s="886"/>
      <c r="R27" s="886"/>
      <c r="S27" s="886"/>
      <c r="T27" s="886"/>
      <c r="U27" s="886"/>
      <c r="V27" s="886"/>
      <c r="W27" s="886"/>
      <c r="X27" s="886"/>
      <c r="Y27" s="887"/>
      <c r="Z27" s="358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</row>
    <row r="28" spans="1:53" s="320" customFormat="1">
      <c r="A28" s="392">
        <v>22</v>
      </c>
      <c r="B28" s="297">
        <v>43075</v>
      </c>
      <c r="C28" s="412" t="s">
        <v>232</v>
      </c>
      <c r="D28" s="353" t="s">
        <v>127</v>
      </c>
      <c r="E28" s="354" t="s">
        <v>565</v>
      </c>
      <c r="F28" s="904" t="s">
        <v>379</v>
      </c>
      <c r="G28" s="899"/>
      <c r="H28" s="899"/>
      <c r="I28" s="899"/>
      <c r="J28" s="899"/>
      <c r="K28" s="899"/>
      <c r="L28" s="899"/>
      <c r="M28" s="899"/>
      <c r="N28" s="899"/>
      <c r="O28" s="900"/>
      <c r="P28" s="712">
        <v>60</v>
      </c>
      <c r="Q28" s="524">
        <v>0</v>
      </c>
      <c r="R28" s="524">
        <v>1</v>
      </c>
      <c r="S28" s="524">
        <v>0</v>
      </c>
      <c r="T28" s="524">
        <v>0</v>
      </c>
      <c r="U28" s="524">
        <v>22</v>
      </c>
      <c r="V28" s="524">
        <v>28</v>
      </c>
      <c r="W28" s="524">
        <v>0.78600000000000003</v>
      </c>
      <c r="X28" s="524">
        <v>6</v>
      </c>
      <c r="Y28" s="584">
        <v>6.03</v>
      </c>
      <c r="Z28" s="319"/>
    </row>
    <row r="29" spans="1:53" s="368" customFormat="1">
      <c r="A29" s="391">
        <v>23</v>
      </c>
      <c r="B29" s="298">
        <v>43078</v>
      </c>
      <c r="C29" s="411" t="s">
        <v>274</v>
      </c>
      <c r="D29" s="362" t="s">
        <v>161</v>
      </c>
      <c r="E29" s="363" t="s">
        <v>397</v>
      </c>
      <c r="F29" s="364">
        <v>64</v>
      </c>
      <c r="G29" s="529">
        <v>0</v>
      </c>
      <c r="H29" s="529">
        <v>0</v>
      </c>
      <c r="I29" s="529">
        <v>1</v>
      </c>
      <c r="J29" s="529">
        <v>0</v>
      </c>
      <c r="K29" s="529">
        <v>32</v>
      </c>
      <c r="L29" s="529">
        <v>35</v>
      </c>
      <c r="M29" s="529">
        <v>0.91400000000000003</v>
      </c>
      <c r="N29" s="529">
        <v>3</v>
      </c>
      <c r="O29" s="758">
        <v>2.8</v>
      </c>
      <c r="P29" s="906" t="s">
        <v>379</v>
      </c>
      <c r="Q29" s="889"/>
      <c r="R29" s="889"/>
      <c r="S29" s="889"/>
      <c r="T29" s="889"/>
      <c r="U29" s="889"/>
      <c r="V29" s="889"/>
      <c r="W29" s="889"/>
      <c r="X29" s="889"/>
      <c r="Y29" s="890"/>
      <c r="Z29" s="371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</row>
    <row r="30" spans="1:53" s="368" customFormat="1">
      <c r="A30" s="391">
        <v>24</v>
      </c>
      <c r="B30" s="298">
        <v>43079</v>
      </c>
      <c r="C30" s="411" t="s">
        <v>274</v>
      </c>
      <c r="D30" s="362" t="s">
        <v>161</v>
      </c>
      <c r="E30" s="363" t="s">
        <v>368</v>
      </c>
      <c r="F30" s="905" t="s">
        <v>379</v>
      </c>
      <c r="G30" s="902"/>
      <c r="H30" s="902"/>
      <c r="I30" s="902"/>
      <c r="J30" s="902"/>
      <c r="K30" s="902"/>
      <c r="L30" s="902"/>
      <c r="M30" s="902"/>
      <c r="N30" s="902"/>
      <c r="O30" s="903"/>
      <c r="P30" s="379">
        <v>61</v>
      </c>
      <c r="Q30" s="524">
        <v>0</v>
      </c>
      <c r="R30" s="524">
        <v>0</v>
      </c>
      <c r="S30" s="524">
        <v>1</v>
      </c>
      <c r="T30" s="524">
        <v>0</v>
      </c>
      <c r="U30" s="524">
        <v>27</v>
      </c>
      <c r="V30" s="524">
        <v>31</v>
      </c>
      <c r="W30" s="524">
        <v>0.871</v>
      </c>
      <c r="X30" s="524">
        <v>4</v>
      </c>
      <c r="Y30" s="584">
        <v>3.98</v>
      </c>
      <c r="Z30" s="367"/>
    </row>
    <row r="31" spans="1:53" s="320" customFormat="1">
      <c r="A31" s="391">
        <v>25</v>
      </c>
      <c r="B31" s="298">
        <v>43082</v>
      </c>
      <c r="C31" s="411" t="s">
        <v>231</v>
      </c>
      <c r="D31" s="362" t="s">
        <v>127</v>
      </c>
      <c r="E31" s="363" t="s">
        <v>357</v>
      </c>
      <c r="F31" s="456">
        <v>56</v>
      </c>
      <c r="G31" s="523">
        <v>0</v>
      </c>
      <c r="H31" s="523">
        <v>1</v>
      </c>
      <c r="I31" s="523">
        <v>0</v>
      </c>
      <c r="J31" s="523">
        <v>0</v>
      </c>
      <c r="K31" s="523">
        <v>31</v>
      </c>
      <c r="L31" s="523">
        <v>34</v>
      </c>
      <c r="M31" s="365">
        <v>0.91200000000000003</v>
      </c>
      <c r="N31" s="523">
        <v>3</v>
      </c>
      <c r="O31" s="366">
        <v>3.21</v>
      </c>
      <c r="P31" s="885" t="s">
        <v>379</v>
      </c>
      <c r="Q31" s="886"/>
      <c r="R31" s="886"/>
      <c r="S31" s="886"/>
      <c r="T31" s="886"/>
      <c r="U31" s="886"/>
      <c r="V31" s="886"/>
      <c r="W31" s="886"/>
      <c r="X31" s="886"/>
      <c r="Y31" s="887"/>
      <c r="Z31" s="319"/>
    </row>
    <row r="32" spans="1:53" s="320" customFormat="1">
      <c r="A32" s="392">
        <v>26</v>
      </c>
      <c r="B32" s="297">
        <v>43084</v>
      </c>
      <c r="C32" s="412" t="s">
        <v>319</v>
      </c>
      <c r="D32" s="359" t="s">
        <v>188</v>
      </c>
      <c r="E32" s="360" t="s">
        <v>464</v>
      </c>
      <c r="F32" s="379">
        <v>60</v>
      </c>
      <c r="G32" s="524">
        <v>1</v>
      </c>
      <c r="H32" s="524">
        <v>0</v>
      </c>
      <c r="I32" s="524">
        <v>0</v>
      </c>
      <c r="J32" s="524">
        <v>0</v>
      </c>
      <c r="K32" s="524">
        <v>20</v>
      </c>
      <c r="L32" s="524">
        <v>21</v>
      </c>
      <c r="M32" s="373">
        <v>0.95199999999999996</v>
      </c>
      <c r="N32" s="524">
        <v>1</v>
      </c>
      <c r="O32" s="374">
        <v>1</v>
      </c>
      <c r="P32" s="906" t="s">
        <v>379</v>
      </c>
      <c r="Q32" s="889"/>
      <c r="R32" s="889"/>
      <c r="S32" s="889"/>
      <c r="T32" s="889"/>
      <c r="U32" s="889"/>
      <c r="V32" s="889"/>
      <c r="W32" s="889"/>
      <c r="X32" s="889"/>
      <c r="Y32" s="890"/>
      <c r="Z32" s="319"/>
    </row>
    <row r="33" spans="1:53" s="368" customFormat="1">
      <c r="A33" s="392">
        <v>27</v>
      </c>
      <c r="B33" s="297">
        <v>43085</v>
      </c>
      <c r="C33" s="412" t="s">
        <v>231</v>
      </c>
      <c r="D33" s="359" t="s">
        <v>161</v>
      </c>
      <c r="E33" s="360" t="s">
        <v>397</v>
      </c>
      <c r="F33" s="888" t="s">
        <v>379</v>
      </c>
      <c r="G33" s="889"/>
      <c r="H33" s="889"/>
      <c r="I33" s="889"/>
      <c r="J33" s="889"/>
      <c r="K33" s="889"/>
      <c r="L33" s="889"/>
      <c r="M33" s="889"/>
      <c r="N33" s="889"/>
      <c r="O33" s="890"/>
      <c r="P33" s="379">
        <v>60.18</v>
      </c>
      <c r="Q33" s="524">
        <v>0</v>
      </c>
      <c r="R33" s="524">
        <v>0</v>
      </c>
      <c r="S33" s="524">
        <v>1</v>
      </c>
      <c r="T33" s="524">
        <v>0</v>
      </c>
      <c r="U33" s="524">
        <v>27</v>
      </c>
      <c r="V33" s="524">
        <v>30</v>
      </c>
      <c r="W33" s="524">
        <v>0.9</v>
      </c>
      <c r="X33" s="524">
        <v>3</v>
      </c>
      <c r="Y33" s="584">
        <v>2.99</v>
      </c>
      <c r="Z33" s="367"/>
    </row>
    <row r="34" spans="1:53" s="320" customFormat="1">
      <c r="A34" s="392">
        <v>28</v>
      </c>
      <c r="B34" s="297">
        <v>43089</v>
      </c>
      <c r="C34" s="412" t="s">
        <v>80</v>
      </c>
      <c r="D34" s="359" t="s">
        <v>188</v>
      </c>
      <c r="E34" s="360" t="s">
        <v>481</v>
      </c>
      <c r="F34" s="379">
        <v>60</v>
      </c>
      <c r="G34" s="524">
        <v>1</v>
      </c>
      <c r="H34" s="524">
        <v>0</v>
      </c>
      <c r="I34" s="524">
        <v>0</v>
      </c>
      <c r="J34" s="524">
        <v>0</v>
      </c>
      <c r="K34" s="524">
        <v>32</v>
      </c>
      <c r="L34" s="524">
        <v>34</v>
      </c>
      <c r="M34" s="373">
        <v>0.94099999999999995</v>
      </c>
      <c r="N34" s="524">
        <v>2</v>
      </c>
      <c r="O34" s="374">
        <v>2</v>
      </c>
      <c r="P34" s="906" t="s">
        <v>379</v>
      </c>
      <c r="Q34" s="889"/>
      <c r="R34" s="889"/>
      <c r="S34" s="889"/>
      <c r="T34" s="889"/>
      <c r="U34" s="889"/>
      <c r="V34" s="889"/>
      <c r="W34" s="889"/>
      <c r="X34" s="889"/>
      <c r="Y34" s="890"/>
      <c r="Z34" s="319"/>
    </row>
    <row r="35" spans="1:53" s="320" customFormat="1">
      <c r="A35" s="392">
        <v>29</v>
      </c>
      <c r="B35" s="297">
        <v>43091</v>
      </c>
      <c r="C35" s="412" t="s">
        <v>80</v>
      </c>
      <c r="D35" s="359" t="s">
        <v>127</v>
      </c>
      <c r="E35" s="360" t="s">
        <v>368</v>
      </c>
      <c r="F35" s="904" t="s">
        <v>379</v>
      </c>
      <c r="G35" s="899"/>
      <c r="H35" s="899"/>
      <c r="I35" s="899"/>
      <c r="J35" s="899"/>
      <c r="K35" s="899"/>
      <c r="L35" s="899"/>
      <c r="M35" s="899"/>
      <c r="N35" s="899"/>
      <c r="O35" s="900"/>
      <c r="P35" s="379">
        <v>59</v>
      </c>
      <c r="Q35" s="524">
        <v>0</v>
      </c>
      <c r="R35" s="524">
        <v>1</v>
      </c>
      <c r="S35" s="524">
        <v>0</v>
      </c>
      <c r="T35" s="524">
        <v>0</v>
      </c>
      <c r="U35" s="524">
        <v>24</v>
      </c>
      <c r="V35" s="524">
        <v>28</v>
      </c>
      <c r="W35" s="524">
        <v>0.85699999999999998</v>
      </c>
      <c r="X35" s="524">
        <v>4</v>
      </c>
      <c r="Y35" s="584">
        <v>4.07</v>
      </c>
      <c r="Z35" s="358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</row>
    <row r="36" spans="1:53" s="320" customFormat="1">
      <c r="A36" s="391">
        <v>30</v>
      </c>
      <c r="B36" s="298">
        <v>43092</v>
      </c>
      <c r="C36" s="411" t="s">
        <v>232</v>
      </c>
      <c r="D36" s="369" t="s">
        <v>188</v>
      </c>
      <c r="E36" s="370" t="s">
        <v>464</v>
      </c>
      <c r="F36" s="456">
        <v>60</v>
      </c>
      <c r="G36" s="523">
        <v>1</v>
      </c>
      <c r="H36" s="523">
        <v>0</v>
      </c>
      <c r="I36" s="523">
        <v>0</v>
      </c>
      <c r="J36" s="523">
        <v>0</v>
      </c>
      <c r="K36" s="523">
        <v>23</v>
      </c>
      <c r="L36" s="523">
        <v>24</v>
      </c>
      <c r="M36" s="523">
        <v>0.95799999999999996</v>
      </c>
      <c r="N36" s="523">
        <v>1</v>
      </c>
      <c r="O36" s="759">
        <v>1</v>
      </c>
      <c r="P36" s="901" t="s">
        <v>379</v>
      </c>
      <c r="Q36" s="902"/>
      <c r="R36" s="902"/>
      <c r="S36" s="902"/>
      <c r="T36" s="902"/>
      <c r="U36" s="902"/>
      <c r="V36" s="902"/>
      <c r="W36" s="902"/>
      <c r="X36" s="902"/>
      <c r="Y36" s="903"/>
      <c r="Z36" s="319"/>
    </row>
    <row r="37" spans="1:53" s="525" customFormat="1">
      <c r="A37" s="392">
        <v>31</v>
      </c>
      <c r="B37" s="297">
        <v>43096</v>
      </c>
      <c r="C37" s="412" t="s">
        <v>274</v>
      </c>
      <c r="D37" s="353" t="s">
        <v>56</v>
      </c>
      <c r="E37" s="354" t="s">
        <v>492</v>
      </c>
      <c r="F37" s="379">
        <v>65</v>
      </c>
      <c r="G37" s="524">
        <v>0</v>
      </c>
      <c r="H37" s="524">
        <v>0</v>
      </c>
      <c r="I37" s="524">
        <v>0</v>
      </c>
      <c r="J37" s="524">
        <v>1</v>
      </c>
      <c r="K37" s="524">
        <v>37</v>
      </c>
      <c r="L37" s="524">
        <v>41</v>
      </c>
      <c r="M37" s="524">
        <v>0.90200000000000002</v>
      </c>
      <c r="N37" s="524">
        <v>4</v>
      </c>
      <c r="O37" s="584">
        <v>3.69</v>
      </c>
      <c r="P37" s="898" t="s">
        <v>379</v>
      </c>
      <c r="Q37" s="899"/>
      <c r="R37" s="899"/>
      <c r="S37" s="899"/>
      <c r="T37" s="899"/>
      <c r="U37" s="899"/>
      <c r="V37" s="899"/>
      <c r="W37" s="899"/>
      <c r="X37" s="899"/>
      <c r="Y37" s="900"/>
      <c r="Z37" s="319"/>
    </row>
    <row r="38" spans="1:53" s="525" customFormat="1">
      <c r="A38" s="392">
        <v>32</v>
      </c>
      <c r="B38" s="297">
        <v>43098</v>
      </c>
      <c r="C38" s="412" t="s">
        <v>274</v>
      </c>
      <c r="D38" s="353" t="s">
        <v>127</v>
      </c>
      <c r="E38" s="354" t="s">
        <v>357</v>
      </c>
      <c r="F38" s="888" t="s">
        <v>379</v>
      </c>
      <c r="G38" s="889"/>
      <c r="H38" s="889"/>
      <c r="I38" s="889"/>
      <c r="J38" s="889"/>
      <c r="K38" s="889"/>
      <c r="L38" s="889"/>
      <c r="M38" s="889"/>
      <c r="N38" s="889"/>
      <c r="O38" s="890"/>
      <c r="P38" s="355">
        <v>56</v>
      </c>
      <c r="Q38" s="578">
        <v>0</v>
      </c>
      <c r="R38" s="578">
        <v>1</v>
      </c>
      <c r="S38" s="578">
        <v>0</v>
      </c>
      <c r="T38" s="578">
        <v>0</v>
      </c>
      <c r="U38" s="578">
        <v>26</v>
      </c>
      <c r="V38" s="578">
        <v>28</v>
      </c>
      <c r="W38" s="578">
        <v>0.92900000000000005</v>
      </c>
      <c r="X38" s="578">
        <v>2</v>
      </c>
      <c r="Y38" s="577">
        <v>2.15</v>
      </c>
      <c r="Z38" s="319"/>
    </row>
    <row r="39" spans="1:53" s="320" customFormat="1">
      <c r="A39" s="391">
        <v>33</v>
      </c>
      <c r="B39" s="298">
        <v>43099</v>
      </c>
      <c r="C39" s="411" t="s">
        <v>232</v>
      </c>
      <c r="D39" s="362" t="s">
        <v>56</v>
      </c>
      <c r="E39" s="363" t="s">
        <v>397</v>
      </c>
      <c r="F39" s="364">
        <v>65</v>
      </c>
      <c r="G39" s="523">
        <v>0</v>
      </c>
      <c r="H39" s="523">
        <v>0</v>
      </c>
      <c r="I39" s="523">
        <v>0</v>
      </c>
      <c r="J39" s="523">
        <v>1</v>
      </c>
      <c r="K39" s="523">
        <v>39</v>
      </c>
      <c r="L39" s="523">
        <v>41</v>
      </c>
      <c r="M39" s="365">
        <v>0.95099999999999996</v>
      </c>
      <c r="N39" s="523">
        <v>2</v>
      </c>
      <c r="O39" s="366">
        <v>1.85</v>
      </c>
      <c r="P39" s="885" t="s">
        <v>379</v>
      </c>
      <c r="Q39" s="886"/>
      <c r="R39" s="886"/>
      <c r="S39" s="886"/>
      <c r="T39" s="886"/>
      <c r="U39" s="886"/>
      <c r="V39" s="886"/>
      <c r="W39" s="886"/>
      <c r="X39" s="886"/>
      <c r="Y39" s="887"/>
      <c r="Z39" s="358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</row>
    <row r="40" spans="1:53" s="378" customFormat="1">
      <c r="A40" s="392">
        <v>34</v>
      </c>
      <c r="B40" s="297">
        <v>43105</v>
      </c>
      <c r="C40" s="412" t="s">
        <v>337</v>
      </c>
      <c r="D40" s="359" t="s">
        <v>188</v>
      </c>
      <c r="E40" s="354" t="s">
        <v>481</v>
      </c>
      <c r="F40" s="379">
        <v>60</v>
      </c>
      <c r="G40" s="524">
        <v>1</v>
      </c>
      <c r="H40" s="524">
        <v>0</v>
      </c>
      <c r="I40" s="524">
        <v>0</v>
      </c>
      <c r="J40" s="524">
        <v>0</v>
      </c>
      <c r="K40" s="524">
        <v>36</v>
      </c>
      <c r="L40" s="524">
        <v>38</v>
      </c>
      <c r="M40" s="524">
        <v>0.94699999999999995</v>
      </c>
      <c r="N40" s="524">
        <v>2</v>
      </c>
      <c r="O40" s="499">
        <v>2</v>
      </c>
      <c r="P40" s="898" t="s">
        <v>379</v>
      </c>
      <c r="Q40" s="959"/>
      <c r="R40" s="959"/>
      <c r="S40" s="959"/>
      <c r="T40" s="959"/>
      <c r="U40" s="959"/>
      <c r="V40" s="959"/>
      <c r="W40" s="959"/>
      <c r="X40" s="959"/>
      <c r="Y40" s="900"/>
    </row>
    <row r="41" spans="1:53" s="368" customFormat="1">
      <c r="A41" s="391">
        <v>35</v>
      </c>
      <c r="B41" s="298">
        <v>43107</v>
      </c>
      <c r="C41" s="411" t="s">
        <v>272</v>
      </c>
      <c r="D41" s="362"/>
      <c r="E41" s="363"/>
      <c r="F41" s="456"/>
      <c r="G41" s="523"/>
      <c r="H41" s="523"/>
      <c r="I41" s="523"/>
      <c r="J41" s="523"/>
      <c r="K41" s="523"/>
      <c r="L41" s="523"/>
      <c r="M41" s="523"/>
      <c r="N41" s="523"/>
      <c r="O41" s="499"/>
      <c r="P41" s="456"/>
      <c r="Q41" s="523"/>
      <c r="R41" s="523"/>
      <c r="S41" s="523"/>
      <c r="T41" s="523"/>
      <c r="U41" s="523"/>
      <c r="V41" s="523"/>
      <c r="W41" s="523"/>
      <c r="X41" s="523"/>
      <c r="Y41" s="499"/>
      <c r="Z41" s="371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</row>
    <row r="42" spans="1:53" s="368" customFormat="1">
      <c r="A42" s="391">
        <v>36</v>
      </c>
      <c r="B42" s="298">
        <v>43110</v>
      </c>
      <c r="C42" s="411" t="s">
        <v>337</v>
      </c>
      <c r="D42" s="362"/>
      <c r="E42" s="363"/>
      <c r="F42" s="456"/>
      <c r="G42" s="523"/>
      <c r="H42" s="523"/>
      <c r="I42" s="523"/>
      <c r="J42" s="523"/>
      <c r="K42" s="523"/>
      <c r="L42" s="523"/>
      <c r="M42" s="523"/>
      <c r="N42" s="523"/>
      <c r="O42" s="499"/>
      <c r="P42" s="364"/>
      <c r="Q42" s="529"/>
      <c r="R42" s="529"/>
      <c r="S42" s="529"/>
      <c r="T42" s="529"/>
      <c r="U42" s="529"/>
      <c r="V42" s="529"/>
      <c r="W42" s="529"/>
      <c r="X42" s="529"/>
      <c r="Y42" s="528"/>
      <c r="Z42" s="367"/>
    </row>
    <row r="43" spans="1:53" s="320" customFormat="1">
      <c r="A43" s="392">
        <v>37</v>
      </c>
      <c r="B43" s="297">
        <v>43112</v>
      </c>
      <c r="C43" s="412" t="s">
        <v>232</v>
      </c>
      <c r="D43" s="359"/>
      <c r="E43" s="360"/>
      <c r="F43" s="355"/>
      <c r="G43" s="578"/>
      <c r="H43" s="578"/>
      <c r="I43" s="578"/>
      <c r="J43" s="578"/>
      <c r="K43" s="578"/>
      <c r="L43" s="578"/>
      <c r="M43" s="578"/>
      <c r="N43" s="578"/>
      <c r="O43" s="577"/>
      <c r="P43" s="379"/>
      <c r="Q43" s="524"/>
      <c r="R43" s="524"/>
      <c r="S43" s="524"/>
      <c r="T43" s="524"/>
      <c r="U43" s="524"/>
      <c r="V43" s="524"/>
      <c r="W43" s="524"/>
      <c r="X43" s="524"/>
      <c r="Y43" s="584"/>
      <c r="Z43" s="358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</row>
    <row r="44" spans="1:53" s="368" customFormat="1" ht="13" thickBot="1">
      <c r="A44" s="391">
        <v>38</v>
      </c>
      <c r="B44" s="298">
        <v>43113</v>
      </c>
      <c r="C44" s="411" t="s">
        <v>319</v>
      </c>
      <c r="D44" s="362"/>
      <c r="E44" s="363"/>
      <c r="F44" s="456"/>
      <c r="G44" s="523"/>
      <c r="H44" s="523"/>
      <c r="I44" s="523"/>
      <c r="J44" s="523"/>
      <c r="K44" s="523"/>
      <c r="L44" s="523"/>
      <c r="M44" s="523"/>
      <c r="N44" s="523"/>
      <c r="O44" s="499"/>
      <c r="P44" s="364"/>
      <c r="Q44" s="523"/>
      <c r="R44" s="523"/>
      <c r="S44" s="523"/>
      <c r="T44" s="523"/>
      <c r="U44" s="523"/>
      <c r="V44" s="523"/>
      <c r="W44" s="365"/>
      <c r="X44" s="523"/>
      <c r="Y44" s="366"/>
      <c r="Z44" s="371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</row>
    <row r="45" spans="1:53" s="368" customFormat="1" ht="14" thickTop="1" thickBot="1">
      <c r="A45" s="918" t="s">
        <v>98</v>
      </c>
      <c r="B45" s="919"/>
      <c r="C45" s="920"/>
      <c r="D45" s="375"/>
      <c r="E45" s="375"/>
      <c r="F45" s="376">
        <f>SUM(F7:F44)</f>
        <v>1403</v>
      </c>
      <c r="G45" s="394">
        <f>SUM(G8:G44)</f>
        <v>12</v>
      </c>
      <c r="H45" s="394">
        <f>SUM(H7:H44)</f>
        <v>6</v>
      </c>
      <c r="I45" s="394">
        <f t="shared" ref="I45:L45" si="10">SUM(I7:I44)</f>
        <v>2</v>
      </c>
      <c r="J45" s="394">
        <f t="shared" si="10"/>
        <v>3</v>
      </c>
      <c r="K45" s="394">
        <f t="shared" si="10"/>
        <v>689</v>
      </c>
      <c r="L45" s="394">
        <f t="shared" si="10"/>
        <v>745</v>
      </c>
      <c r="M45" s="395">
        <f>SUM(K45/L45)</f>
        <v>0.92483221476510069</v>
      </c>
      <c r="N45" s="394">
        <f>SUM(N7:N44)</f>
        <v>56</v>
      </c>
      <c r="O45" s="376">
        <f>(N45*60)/F45</f>
        <v>2.3948681397006415</v>
      </c>
      <c r="P45" s="376">
        <f>SUM(P7:P44)</f>
        <v>658.18</v>
      </c>
      <c r="Q45" s="394">
        <f>SUM(Q8:Q44)</f>
        <v>2</v>
      </c>
      <c r="R45" s="394">
        <f t="shared" ref="R45:V45" si="11">SUM(R8:R44)</f>
        <v>7</v>
      </c>
      <c r="S45" s="394">
        <f t="shared" si="11"/>
        <v>2</v>
      </c>
      <c r="T45" s="394">
        <f t="shared" si="11"/>
        <v>0</v>
      </c>
      <c r="U45" s="394">
        <f t="shared" si="11"/>
        <v>262</v>
      </c>
      <c r="V45" s="394">
        <f t="shared" si="11"/>
        <v>303</v>
      </c>
      <c r="W45" s="395">
        <f>SUM(U45/V45)</f>
        <v>0.86468646864686471</v>
      </c>
      <c r="X45" s="394">
        <f>SUM(X8:X44)</f>
        <v>41</v>
      </c>
      <c r="Y45" s="376">
        <f>(X45*60)/P45</f>
        <v>3.7375793855784134</v>
      </c>
      <c r="Z45" s="371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</row>
    <row r="46" spans="1:53" s="368" customFormat="1" ht="13" thickTop="1">
      <c r="A46" s="391">
        <v>39</v>
      </c>
      <c r="B46" s="298">
        <v>43115</v>
      </c>
      <c r="C46" s="411" t="s">
        <v>231</v>
      </c>
      <c r="D46" s="362"/>
      <c r="E46" s="360"/>
      <c r="F46" s="456"/>
      <c r="G46" s="523"/>
      <c r="H46" s="523"/>
      <c r="I46" s="523"/>
      <c r="J46" s="523"/>
      <c r="K46" s="523"/>
      <c r="L46" s="523"/>
      <c r="M46" s="523"/>
      <c r="N46" s="523"/>
      <c r="O46" s="499"/>
      <c r="P46" s="364"/>
      <c r="Q46" s="523"/>
      <c r="R46" s="523"/>
      <c r="S46" s="523"/>
      <c r="T46" s="523"/>
      <c r="U46" s="523"/>
      <c r="V46" s="523"/>
      <c r="W46" s="365"/>
      <c r="X46" s="523"/>
      <c r="Y46" s="366"/>
      <c r="Z46" s="371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</row>
    <row r="47" spans="1:53" s="378" customFormat="1">
      <c r="A47" s="392">
        <v>40</v>
      </c>
      <c r="B47" s="297">
        <v>43117</v>
      </c>
      <c r="C47" s="412" t="s">
        <v>231</v>
      </c>
      <c r="D47" s="359"/>
      <c r="E47" s="370"/>
      <c r="F47" s="678"/>
      <c r="G47" s="524"/>
      <c r="H47" s="524"/>
      <c r="I47" s="524"/>
      <c r="J47" s="524"/>
      <c r="K47" s="524"/>
      <c r="L47" s="524"/>
      <c r="M47" s="524"/>
      <c r="N47" s="524"/>
      <c r="O47" s="584"/>
      <c r="P47" s="379"/>
      <c r="Q47" s="524"/>
      <c r="R47" s="524"/>
      <c r="S47" s="524"/>
      <c r="T47" s="524"/>
      <c r="U47" s="524"/>
      <c r="V47" s="524"/>
      <c r="W47" s="524"/>
      <c r="X47" s="524"/>
      <c r="Y47" s="524"/>
      <c r="Z47" s="377"/>
    </row>
    <row r="48" spans="1:53" s="368" customFormat="1">
      <c r="A48" s="391">
        <v>41</v>
      </c>
      <c r="B48" s="413">
        <v>43119</v>
      </c>
      <c r="C48" s="151" t="s">
        <v>272</v>
      </c>
      <c r="D48" s="369"/>
      <c r="E48" s="370"/>
      <c r="F48" s="456"/>
      <c r="G48" s="523"/>
      <c r="H48" s="523"/>
      <c r="I48" s="523"/>
      <c r="J48" s="523"/>
      <c r="K48" s="523"/>
      <c r="L48" s="523"/>
      <c r="M48" s="523"/>
      <c r="N48" s="523"/>
      <c r="O48" s="499"/>
      <c r="P48" s="364"/>
      <c r="Q48" s="523"/>
      <c r="R48" s="523"/>
      <c r="S48" s="523"/>
      <c r="T48" s="523"/>
      <c r="U48" s="523"/>
      <c r="V48" s="523"/>
      <c r="W48" s="365"/>
      <c r="X48" s="523"/>
      <c r="Y48" s="366"/>
      <c r="Z48" s="371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</row>
    <row r="49" spans="1:53" s="368" customFormat="1">
      <c r="A49" s="391">
        <v>42</v>
      </c>
      <c r="B49" s="413">
        <v>43120</v>
      </c>
      <c r="C49" s="151" t="s">
        <v>232</v>
      </c>
      <c r="D49" s="362"/>
      <c r="E49" s="363"/>
      <c r="F49" s="456"/>
      <c r="G49" s="523"/>
      <c r="H49" s="523"/>
      <c r="I49" s="523"/>
      <c r="J49" s="523"/>
      <c r="K49" s="523"/>
      <c r="L49" s="523"/>
      <c r="M49" s="523"/>
      <c r="N49" s="523"/>
      <c r="O49" s="499"/>
      <c r="P49" s="364"/>
      <c r="Q49" s="529"/>
      <c r="R49" s="529"/>
      <c r="S49" s="529"/>
      <c r="T49" s="529"/>
      <c r="U49" s="529"/>
      <c r="V49" s="529"/>
      <c r="W49" s="529"/>
      <c r="X49" s="529"/>
      <c r="Y49" s="528"/>
      <c r="Z49" s="371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</row>
    <row r="50" spans="1:53" s="320" customFormat="1">
      <c r="A50" s="392">
        <v>43</v>
      </c>
      <c r="B50" s="297">
        <v>43124</v>
      </c>
      <c r="C50" s="150" t="s">
        <v>272</v>
      </c>
      <c r="D50" s="359"/>
      <c r="E50" s="360"/>
      <c r="F50" s="379"/>
      <c r="G50" s="524"/>
      <c r="H50" s="524"/>
      <c r="I50" s="524"/>
      <c r="J50" s="524"/>
      <c r="K50" s="524"/>
      <c r="L50" s="524"/>
      <c r="M50" s="524"/>
      <c r="N50" s="524"/>
      <c r="O50" s="584"/>
      <c r="P50" s="355"/>
      <c r="Q50" s="578"/>
      <c r="R50" s="578"/>
      <c r="S50" s="578"/>
      <c r="T50" s="578"/>
      <c r="U50" s="578"/>
      <c r="V50" s="578"/>
      <c r="W50" s="578"/>
      <c r="X50" s="578"/>
      <c r="Y50" s="577"/>
      <c r="Z50" s="358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</row>
    <row r="51" spans="1:53" s="320" customFormat="1">
      <c r="A51" s="391">
        <v>44</v>
      </c>
      <c r="B51" s="298">
        <v>43126</v>
      </c>
      <c r="C51" s="151" t="s">
        <v>319</v>
      </c>
      <c r="D51" s="368"/>
      <c r="E51" s="363"/>
      <c r="F51" s="456"/>
      <c r="G51" s="368"/>
      <c r="H51" s="368"/>
      <c r="I51" s="368"/>
      <c r="J51" s="368"/>
      <c r="K51" s="368"/>
      <c r="L51" s="368"/>
      <c r="M51" s="368"/>
      <c r="N51" s="368"/>
      <c r="O51" s="585"/>
      <c r="P51" s="364"/>
      <c r="Q51" s="529"/>
      <c r="R51" s="529"/>
      <c r="S51" s="529"/>
      <c r="T51" s="529"/>
      <c r="U51" s="529"/>
      <c r="V51" s="529"/>
      <c r="W51" s="559"/>
      <c r="X51" s="529"/>
      <c r="Y51" s="560"/>
      <c r="Z51" s="358"/>
      <c r="AA51" s="459"/>
      <c r="AB51" s="459"/>
      <c r="AC51" s="459"/>
      <c r="AD51" s="459"/>
      <c r="AE51" s="459"/>
      <c r="AF51" s="459"/>
      <c r="AG51" s="459"/>
      <c r="AH51" s="459"/>
      <c r="AI51" s="459"/>
      <c r="AJ51" s="459"/>
      <c r="AK51" s="459"/>
      <c r="AL51" s="459"/>
      <c r="AM51" s="459"/>
      <c r="AN51" s="459"/>
      <c r="AO51" s="459"/>
      <c r="AP51" s="459"/>
      <c r="AQ51" s="459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</row>
    <row r="52" spans="1:53" s="320" customFormat="1">
      <c r="A52" s="391">
        <v>45</v>
      </c>
      <c r="B52" s="298">
        <v>43127</v>
      </c>
      <c r="C52" s="151" t="s">
        <v>276</v>
      </c>
      <c r="D52" s="362"/>
      <c r="E52" s="363"/>
      <c r="F52" s="364"/>
      <c r="G52" s="529"/>
      <c r="H52" s="529"/>
      <c r="I52" s="529"/>
      <c r="J52" s="529"/>
      <c r="K52" s="529"/>
      <c r="L52" s="529"/>
      <c r="M52" s="529"/>
      <c r="N52" s="529"/>
      <c r="O52" s="528"/>
      <c r="P52" s="456"/>
      <c r="Q52" s="523"/>
      <c r="R52" s="523"/>
      <c r="S52" s="523"/>
      <c r="T52" s="523"/>
      <c r="U52" s="523"/>
      <c r="V52" s="523"/>
      <c r="W52" s="523"/>
      <c r="X52" s="523"/>
      <c r="Y52" s="499"/>
      <c r="Z52" s="358"/>
      <c r="AA52" s="459"/>
      <c r="AB52" s="459"/>
      <c r="AC52" s="459"/>
      <c r="AD52" s="459"/>
      <c r="AE52" s="459"/>
      <c r="AF52" s="459"/>
      <c r="AG52" s="459"/>
      <c r="AH52" s="459"/>
      <c r="AI52" s="459"/>
      <c r="AJ52" s="459"/>
      <c r="AK52" s="459"/>
      <c r="AL52" s="459"/>
      <c r="AM52" s="459"/>
      <c r="AN52" s="459"/>
      <c r="AO52" s="459"/>
      <c r="AP52" s="459"/>
      <c r="AQ52" s="459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</row>
    <row r="53" spans="1:53" s="368" customFormat="1">
      <c r="A53" s="392">
        <v>46</v>
      </c>
      <c r="B53" s="297">
        <v>43133</v>
      </c>
      <c r="C53" s="150" t="s">
        <v>232</v>
      </c>
      <c r="D53" s="359"/>
      <c r="E53" s="354"/>
      <c r="F53" s="379"/>
      <c r="G53" s="524"/>
      <c r="H53" s="524"/>
      <c r="I53" s="524"/>
      <c r="J53" s="524"/>
      <c r="K53" s="524"/>
      <c r="L53" s="524"/>
      <c r="M53" s="524"/>
      <c r="N53" s="524"/>
      <c r="O53" s="366"/>
      <c r="P53" s="561"/>
      <c r="Q53" s="524"/>
      <c r="R53" s="524"/>
      <c r="S53" s="524"/>
      <c r="T53" s="524"/>
      <c r="U53" s="524"/>
      <c r="V53" s="524"/>
      <c r="W53" s="373"/>
      <c r="X53" s="524"/>
      <c r="Y53" s="366"/>
      <c r="Z53" s="527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</row>
    <row r="54" spans="1:53" s="368" customFormat="1">
      <c r="A54" s="391">
        <v>47</v>
      </c>
      <c r="B54" s="298">
        <v>43134</v>
      </c>
      <c r="C54" s="151" t="s">
        <v>232</v>
      </c>
      <c r="D54" s="362"/>
      <c r="E54" s="363"/>
      <c r="F54" s="456"/>
      <c r="G54" s="523"/>
      <c r="H54" s="523"/>
      <c r="I54" s="523"/>
      <c r="J54" s="523"/>
      <c r="K54" s="523"/>
      <c r="L54" s="523"/>
      <c r="M54" s="523"/>
      <c r="N54" s="523"/>
      <c r="O54" s="499"/>
      <c r="P54" s="364"/>
      <c r="Q54" s="529"/>
      <c r="R54" s="529"/>
      <c r="S54" s="529"/>
      <c r="T54" s="529"/>
      <c r="U54" s="529"/>
      <c r="V54" s="529"/>
      <c r="W54" s="529"/>
      <c r="X54" s="529"/>
      <c r="Y54" s="528"/>
      <c r="Z54" s="371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</row>
    <row r="55" spans="1:53" s="320" customFormat="1">
      <c r="A55" s="392">
        <v>48</v>
      </c>
      <c r="B55" s="297">
        <v>43140</v>
      </c>
      <c r="C55" s="150" t="s">
        <v>337</v>
      </c>
      <c r="D55" s="359"/>
      <c r="E55" s="360"/>
      <c r="F55" s="355"/>
      <c r="G55" s="578"/>
      <c r="H55" s="578"/>
      <c r="I55" s="578"/>
      <c r="J55" s="578"/>
      <c r="K55" s="578"/>
      <c r="L55" s="578"/>
      <c r="M55" s="578"/>
      <c r="N55" s="578"/>
      <c r="O55" s="577"/>
      <c r="P55" s="379"/>
      <c r="Q55" s="524"/>
      <c r="R55" s="524"/>
      <c r="S55" s="524"/>
      <c r="T55" s="524"/>
      <c r="U55" s="524"/>
      <c r="V55" s="524"/>
      <c r="W55" s="524"/>
      <c r="X55" s="524"/>
      <c r="Y55" s="584"/>
      <c r="Z55" s="358"/>
      <c r="AA55" s="459"/>
      <c r="AB55" s="459"/>
      <c r="AC55" s="459"/>
      <c r="AD55" s="459"/>
      <c r="AE55" s="459"/>
      <c r="AF55" s="459"/>
      <c r="AG55" s="459"/>
      <c r="AH55" s="459"/>
      <c r="AI55" s="459"/>
      <c r="AJ55" s="459"/>
      <c r="AK55" s="459"/>
      <c r="AL55" s="459"/>
      <c r="AM55" s="459"/>
      <c r="AN55" s="459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</row>
    <row r="56" spans="1:53" s="368" customFormat="1">
      <c r="A56" s="392">
        <v>49</v>
      </c>
      <c r="B56" s="297">
        <v>43141</v>
      </c>
      <c r="C56" s="150" t="s">
        <v>338</v>
      </c>
      <c r="D56" s="359"/>
      <c r="E56" s="360"/>
      <c r="F56" s="379"/>
      <c r="G56" s="524"/>
      <c r="H56" s="524"/>
      <c r="I56" s="524"/>
      <c r="J56" s="524"/>
      <c r="K56" s="524"/>
      <c r="L56" s="524"/>
      <c r="M56" s="524"/>
      <c r="N56" s="524"/>
      <c r="O56" s="584"/>
      <c r="P56" s="355"/>
      <c r="Q56" s="578"/>
      <c r="R56" s="578"/>
      <c r="S56" s="578"/>
      <c r="T56" s="578"/>
      <c r="U56" s="578"/>
      <c r="V56" s="578"/>
      <c r="W56" s="578"/>
      <c r="X56" s="578"/>
      <c r="Y56" s="577"/>
      <c r="Z56" s="371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</row>
    <row r="57" spans="1:53" s="320" customFormat="1">
      <c r="A57" s="392">
        <v>50</v>
      </c>
      <c r="B57" s="475">
        <v>43145</v>
      </c>
      <c r="C57" s="150" t="s">
        <v>232</v>
      </c>
      <c r="D57" s="353"/>
      <c r="E57" s="354"/>
      <c r="F57" s="355"/>
      <c r="G57" s="578"/>
      <c r="H57" s="578"/>
      <c r="I57" s="578"/>
      <c r="J57" s="578"/>
      <c r="K57" s="578"/>
      <c r="L57" s="578"/>
      <c r="M57" s="578"/>
      <c r="N57" s="578"/>
      <c r="O57" s="577"/>
      <c r="P57" s="379"/>
      <c r="Q57" s="524"/>
      <c r="R57" s="524"/>
      <c r="S57" s="524"/>
      <c r="T57" s="524"/>
      <c r="U57" s="524"/>
      <c r="V57" s="524"/>
      <c r="W57" s="524"/>
      <c r="X57" s="524"/>
      <c r="Y57" s="584"/>
      <c r="Z57" s="358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</row>
    <row r="58" spans="1:53" s="320" customFormat="1">
      <c r="A58" s="392">
        <v>51</v>
      </c>
      <c r="B58" s="297">
        <v>43147</v>
      </c>
      <c r="C58" s="150" t="s">
        <v>319</v>
      </c>
      <c r="D58" s="359"/>
      <c r="E58" s="360"/>
      <c r="F58" s="379"/>
      <c r="G58" s="524"/>
      <c r="H58" s="524"/>
      <c r="I58" s="524"/>
      <c r="J58" s="524"/>
      <c r="K58" s="524"/>
      <c r="L58" s="524"/>
      <c r="M58" s="524"/>
      <c r="N58" s="524"/>
      <c r="O58" s="584"/>
      <c r="P58" s="355"/>
      <c r="Q58" s="578"/>
      <c r="R58" s="578"/>
      <c r="S58" s="578"/>
      <c r="T58" s="578"/>
      <c r="U58" s="578"/>
      <c r="V58" s="578"/>
      <c r="W58" s="578"/>
      <c r="X58" s="578"/>
      <c r="Y58" s="577"/>
      <c r="Z58" s="358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</row>
    <row r="59" spans="1:53" s="368" customFormat="1">
      <c r="A59" s="391">
        <v>52</v>
      </c>
      <c r="B59" s="298">
        <v>43148</v>
      </c>
      <c r="C59" s="151" t="s">
        <v>233</v>
      </c>
      <c r="D59" s="362"/>
      <c r="E59" s="363"/>
      <c r="F59" s="364"/>
      <c r="G59" s="523"/>
      <c r="H59" s="523"/>
      <c r="I59" s="523"/>
      <c r="J59" s="523"/>
      <c r="K59" s="523"/>
      <c r="L59" s="523"/>
      <c r="M59" s="365"/>
      <c r="N59" s="523"/>
      <c r="O59" s="366"/>
      <c r="P59" s="364"/>
      <c r="Q59" s="523"/>
      <c r="R59" s="523"/>
      <c r="S59" s="523"/>
      <c r="T59" s="523"/>
      <c r="U59" s="523"/>
      <c r="V59" s="523"/>
      <c r="W59" s="365"/>
      <c r="X59" s="523"/>
      <c r="Y59" s="366"/>
      <c r="Z59" s="371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</row>
    <row r="60" spans="1:53" s="320" customFormat="1">
      <c r="A60" s="391">
        <v>53</v>
      </c>
      <c r="B60" s="298">
        <v>43150</v>
      </c>
      <c r="C60" s="151" t="s">
        <v>338</v>
      </c>
      <c r="D60" s="362"/>
      <c r="E60" s="363"/>
      <c r="F60" s="364"/>
      <c r="G60" s="523"/>
      <c r="H60" s="523"/>
      <c r="I60" s="523"/>
      <c r="J60" s="523"/>
      <c r="K60" s="523"/>
      <c r="L60" s="523"/>
      <c r="M60" s="365"/>
      <c r="N60" s="523"/>
      <c r="O60" s="366"/>
      <c r="P60" s="456"/>
      <c r="Q60" s="523"/>
      <c r="R60" s="523"/>
      <c r="S60" s="523"/>
      <c r="T60" s="523"/>
      <c r="U60" s="523"/>
      <c r="V60" s="523"/>
      <c r="W60" s="523"/>
      <c r="X60" s="523"/>
      <c r="Y60" s="499"/>
      <c r="Z60" s="358"/>
      <c r="AA60" s="459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59"/>
      <c r="AO60" s="459"/>
      <c r="AP60" s="459"/>
      <c r="AQ60" s="459"/>
      <c r="AR60" s="459"/>
      <c r="AS60" s="459"/>
      <c r="AT60" s="459"/>
      <c r="AU60" s="459"/>
      <c r="AV60" s="459"/>
      <c r="AW60" s="459"/>
      <c r="AX60" s="459"/>
      <c r="AY60" s="459"/>
      <c r="AZ60" s="459"/>
      <c r="BA60" s="459"/>
    </row>
    <row r="61" spans="1:53" s="368" customFormat="1">
      <c r="A61" s="392">
        <v>54</v>
      </c>
      <c r="B61" s="297">
        <v>43152</v>
      </c>
      <c r="C61" s="150" t="s">
        <v>276</v>
      </c>
      <c r="D61" s="359"/>
      <c r="E61" s="360"/>
      <c r="F61" s="379"/>
      <c r="G61" s="524"/>
      <c r="H61" s="524"/>
      <c r="I61" s="524"/>
      <c r="J61" s="524"/>
      <c r="K61" s="524"/>
      <c r="L61" s="524"/>
      <c r="M61" s="524"/>
      <c r="N61" s="524"/>
      <c r="O61" s="584"/>
      <c r="P61" s="355"/>
      <c r="Q61" s="524"/>
      <c r="R61" s="524"/>
      <c r="S61" s="524"/>
      <c r="T61" s="524"/>
      <c r="U61" s="524"/>
      <c r="V61" s="524"/>
      <c r="W61" s="373"/>
      <c r="X61" s="524"/>
      <c r="Y61" s="374"/>
      <c r="Z61" s="371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</row>
    <row r="62" spans="1:53" s="368" customFormat="1">
      <c r="A62" s="392">
        <v>55</v>
      </c>
      <c r="B62" s="297">
        <v>43154</v>
      </c>
      <c r="C62" s="150" t="s">
        <v>337</v>
      </c>
      <c r="D62" s="359"/>
      <c r="E62" s="360"/>
      <c r="F62" s="379"/>
      <c r="G62" s="524"/>
      <c r="H62" s="524"/>
      <c r="I62" s="524"/>
      <c r="J62" s="524"/>
      <c r="K62" s="524"/>
      <c r="L62" s="524"/>
      <c r="M62" s="524"/>
      <c r="N62" s="524"/>
      <c r="O62" s="584"/>
      <c r="P62" s="355"/>
      <c r="Q62" s="524"/>
      <c r="R62" s="524"/>
      <c r="S62" s="524"/>
      <c r="T62" s="524"/>
      <c r="U62" s="524"/>
      <c r="V62" s="524"/>
      <c r="W62" s="373"/>
      <c r="X62" s="524"/>
      <c r="Y62" s="374"/>
      <c r="Z62" s="371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</row>
    <row r="63" spans="1:53" s="320" customFormat="1">
      <c r="A63" s="392">
        <v>56</v>
      </c>
      <c r="B63" s="297">
        <v>43155</v>
      </c>
      <c r="C63" s="150" t="s">
        <v>275</v>
      </c>
      <c r="D63" s="359"/>
      <c r="E63" s="360"/>
      <c r="F63" s="355"/>
      <c r="G63" s="524"/>
      <c r="H63" s="524"/>
      <c r="I63" s="524"/>
      <c r="J63" s="524"/>
      <c r="K63" s="524"/>
      <c r="L63" s="524"/>
      <c r="M63" s="373"/>
      <c r="N63" s="524"/>
      <c r="O63" s="374"/>
      <c r="P63" s="379"/>
      <c r="Q63" s="524"/>
      <c r="R63" s="524"/>
      <c r="S63" s="524"/>
      <c r="T63" s="524"/>
      <c r="U63" s="524"/>
      <c r="V63" s="524"/>
      <c r="W63" s="524"/>
      <c r="X63" s="524"/>
      <c r="Y63" s="584"/>
      <c r="Z63" s="358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</row>
    <row r="64" spans="1:53" s="320" customFormat="1">
      <c r="A64" s="392">
        <v>57</v>
      </c>
      <c r="B64" s="297">
        <v>43161</v>
      </c>
      <c r="C64" s="150" t="s">
        <v>338</v>
      </c>
      <c r="D64" s="353"/>
      <c r="E64" s="354"/>
      <c r="F64" s="355"/>
      <c r="G64" s="578"/>
      <c r="H64" s="578"/>
      <c r="I64" s="578"/>
      <c r="J64" s="578"/>
      <c r="K64" s="578"/>
      <c r="L64" s="578"/>
      <c r="M64" s="578"/>
      <c r="N64" s="578"/>
      <c r="O64" s="374"/>
      <c r="P64" s="379"/>
      <c r="Q64" s="524"/>
      <c r="R64" s="524"/>
      <c r="S64" s="524"/>
      <c r="T64" s="524"/>
      <c r="U64" s="524"/>
      <c r="V64" s="524"/>
      <c r="W64" s="524"/>
      <c r="X64" s="524"/>
      <c r="Y64" s="374"/>
      <c r="Z64" s="522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59"/>
      <c r="AN64" s="459"/>
      <c r="AO64" s="459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</row>
    <row r="65" spans="1:53" s="320" customFormat="1">
      <c r="A65" s="391">
        <v>58</v>
      </c>
      <c r="B65" s="298">
        <v>43162</v>
      </c>
      <c r="C65" s="151" t="s">
        <v>273</v>
      </c>
      <c r="D65" s="362"/>
      <c r="E65" s="363"/>
      <c r="F65" s="364"/>
      <c r="G65" s="529"/>
      <c r="H65" s="529"/>
      <c r="I65" s="529"/>
      <c r="J65" s="529"/>
      <c r="K65" s="529"/>
      <c r="L65" s="529"/>
      <c r="M65" s="529"/>
      <c r="N65" s="529"/>
      <c r="O65" s="528"/>
      <c r="P65" s="456"/>
      <c r="Q65" s="523"/>
      <c r="R65" s="523"/>
      <c r="S65" s="523"/>
      <c r="T65" s="523"/>
      <c r="U65" s="523"/>
      <c r="V65" s="523"/>
      <c r="W65" s="523"/>
      <c r="X65" s="523"/>
      <c r="Y65" s="499"/>
      <c r="Z65" s="358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/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</row>
    <row r="66" spans="1:53" s="320" customFormat="1">
      <c r="A66" s="391">
        <v>59</v>
      </c>
      <c r="B66" s="298">
        <v>43163</v>
      </c>
      <c r="C66" s="151" t="s">
        <v>319</v>
      </c>
      <c r="D66" s="362"/>
      <c r="E66" s="363"/>
      <c r="F66" s="364"/>
      <c r="G66" s="523"/>
      <c r="H66" s="523"/>
      <c r="I66" s="523"/>
      <c r="J66" s="523"/>
      <c r="K66" s="523"/>
      <c r="L66" s="523"/>
      <c r="M66" s="365"/>
      <c r="N66" s="523"/>
      <c r="O66" s="366"/>
      <c r="P66" s="456"/>
      <c r="Q66" s="523"/>
      <c r="R66" s="523"/>
      <c r="S66" s="523"/>
      <c r="T66" s="523"/>
      <c r="U66" s="523"/>
      <c r="V66" s="523"/>
      <c r="W66" s="523"/>
      <c r="X66" s="523"/>
      <c r="Y66" s="499"/>
      <c r="Z66" s="358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</row>
    <row r="67" spans="1:53" s="320" customFormat="1">
      <c r="A67" s="392">
        <v>60</v>
      </c>
      <c r="B67" s="297">
        <v>43168</v>
      </c>
      <c r="C67" s="150" t="s">
        <v>275</v>
      </c>
      <c r="D67" s="359"/>
      <c r="E67" s="360"/>
      <c r="F67" s="355"/>
      <c r="G67" s="524"/>
      <c r="H67" s="524"/>
      <c r="I67" s="524"/>
      <c r="J67" s="524"/>
      <c r="K67" s="524"/>
      <c r="L67" s="524"/>
      <c r="M67" s="373"/>
      <c r="N67" s="524"/>
      <c r="O67" s="374"/>
      <c r="P67" s="379"/>
      <c r="Q67" s="524"/>
      <c r="R67" s="524"/>
      <c r="S67" s="524"/>
      <c r="T67" s="524"/>
      <c r="U67" s="524"/>
      <c r="V67" s="524"/>
      <c r="W67" s="524"/>
      <c r="X67" s="524"/>
      <c r="Y67" s="584"/>
      <c r="Z67" s="358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</row>
    <row r="68" spans="1:53" s="368" customFormat="1">
      <c r="A68" s="391">
        <v>61</v>
      </c>
      <c r="B68" s="298">
        <v>43169</v>
      </c>
      <c r="C68" s="151" t="s">
        <v>275</v>
      </c>
      <c r="D68" s="362"/>
      <c r="E68" s="363"/>
      <c r="F68" s="456"/>
      <c r="G68" s="523"/>
      <c r="H68" s="523"/>
      <c r="I68" s="523"/>
      <c r="J68" s="523"/>
      <c r="K68" s="523"/>
      <c r="L68" s="523"/>
      <c r="M68" s="523"/>
      <c r="N68" s="523"/>
      <c r="O68" s="499"/>
      <c r="P68" s="456"/>
      <c r="Q68" s="523"/>
      <c r="R68" s="523"/>
      <c r="S68" s="523"/>
      <c r="T68" s="523"/>
      <c r="U68" s="523"/>
      <c r="V68" s="523"/>
      <c r="W68" s="523"/>
      <c r="X68" s="523"/>
      <c r="Y68" s="499"/>
      <c r="Z68" s="371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</row>
    <row r="69" spans="1:53" s="320" customFormat="1">
      <c r="A69" s="392">
        <v>62</v>
      </c>
      <c r="B69" s="297">
        <v>42810</v>
      </c>
      <c r="C69" s="150" t="s">
        <v>337</v>
      </c>
      <c r="D69" s="353"/>
      <c r="E69" s="354"/>
      <c r="F69" s="355"/>
      <c r="G69" s="524"/>
      <c r="H69" s="524"/>
      <c r="I69" s="524"/>
      <c r="J69" s="524"/>
      <c r="K69" s="524"/>
      <c r="L69" s="524"/>
      <c r="M69" s="373"/>
      <c r="N69" s="524"/>
      <c r="O69" s="374"/>
      <c r="P69" s="379"/>
      <c r="Q69" s="524"/>
      <c r="R69" s="524"/>
      <c r="S69" s="524"/>
      <c r="T69" s="524"/>
      <c r="U69" s="524"/>
      <c r="V69" s="524"/>
      <c r="W69" s="524"/>
      <c r="X69" s="524"/>
      <c r="Y69" s="584"/>
      <c r="Z69" s="358"/>
      <c r="AA69" s="459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</row>
    <row r="70" spans="1:53" s="320" customFormat="1">
      <c r="A70" s="391">
        <v>63</v>
      </c>
      <c r="B70" s="298">
        <v>43176</v>
      </c>
      <c r="C70" s="151" t="s">
        <v>338</v>
      </c>
      <c r="D70" s="362"/>
      <c r="E70" s="363"/>
      <c r="F70" s="364"/>
      <c r="G70" s="529"/>
      <c r="H70" s="529"/>
      <c r="I70" s="529"/>
      <c r="J70" s="529"/>
      <c r="K70" s="529"/>
      <c r="L70" s="529"/>
      <c r="M70" s="380"/>
      <c r="N70" s="529"/>
      <c r="O70" s="381"/>
      <c r="P70" s="586"/>
      <c r="Q70" s="527"/>
      <c r="R70" s="527"/>
      <c r="S70" s="527"/>
      <c r="T70" s="527"/>
      <c r="U70" s="527"/>
      <c r="V70" s="527"/>
      <c r="W70" s="527"/>
      <c r="X70" s="527"/>
      <c r="Y70" s="528"/>
      <c r="Z70" s="358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59"/>
      <c r="AN70" s="459"/>
      <c r="AO70" s="459"/>
      <c r="AP70" s="459"/>
      <c r="AQ70" s="459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</row>
    <row r="71" spans="1:53" s="368" customFormat="1">
      <c r="A71" s="391">
        <v>64</v>
      </c>
      <c r="B71" s="298">
        <v>43177</v>
      </c>
      <c r="C71" s="151" t="s">
        <v>80</v>
      </c>
      <c r="D71" s="362"/>
      <c r="E71" s="363"/>
      <c r="F71" s="364"/>
      <c r="G71" s="529"/>
      <c r="H71" s="529"/>
      <c r="I71" s="529"/>
      <c r="J71" s="529"/>
      <c r="K71" s="529"/>
      <c r="L71" s="529"/>
      <c r="M71" s="380"/>
      <c r="N71" s="529"/>
      <c r="O71" s="381"/>
      <c r="P71" s="586"/>
      <c r="Q71" s="527"/>
      <c r="R71" s="527"/>
      <c r="S71" s="527"/>
      <c r="T71" s="527"/>
      <c r="U71" s="527"/>
      <c r="V71" s="527"/>
      <c r="W71" s="527"/>
      <c r="X71" s="527"/>
      <c r="Y71" s="528"/>
      <c r="Z71" s="371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</row>
    <row r="72" spans="1:53" s="368" customFormat="1">
      <c r="A72" s="392">
        <v>65</v>
      </c>
      <c r="B72" s="297">
        <v>43182</v>
      </c>
      <c r="C72" s="150" t="s">
        <v>233</v>
      </c>
      <c r="D72" s="359"/>
      <c r="E72" s="360"/>
      <c r="F72" s="355"/>
      <c r="G72" s="578"/>
      <c r="H72" s="578"/>
      <c r="I72" s="578"/>
      <c r="J72" s="578"/>
      <c r="K72" s="578"/>
      <c r="L72" s="578"/>
      <c r="M72" s="356"/>
      <c r="N72" s="578"/>
      <c r="O72" s="357"/>
      <c r="P72" s="561"/>
      <c r="Q72" s="576"/>
      <c r="R72" s="576"/>
      <c r="S72" s="576"/>
      <c r="T72" s="576"/>
      <c r="U72" s="576"/>
      <c r="V72" s="576"/>
      <c r="W72" s="576"/>
      <c r="X72" s="576"/>
      <c r="Y72" s="577"/>
      <c r="Z72" s="371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</row>
    <row r="73" spans="1:53" s="368" customFormat="1">
      <c r="A73" s="391">
        <v>66</v>
      </c>
      <c r="B73" s="298">
        <v>43183</v>
      </c>
      <c r="C73" s="151" t="s">
        <v>232</v>
      </c>
      <c r="D73" s="362"/>
      <c r="E73" s="363"/>
      <c r="F73" s="364"/>
      <c r="G73" s="529"/>
      <c r="H73" s="529"/>
      <c r="I73" s="529"/>
      <c r="J73" s="529"/>
      <c r="K73" s="529"/>
      <c r="L73" s="529"/>
      <c r="M73" s="380"/>
      <c r="N73" s="529"/>
      <c r="O73" s="381"/>
      <c r="P73" s="586"/>
      <c r="Q73" s="527"/>
      <c r="R73" s="527"/>
      <c r="S73" s="527"/>
      <c r="T73" s="527"/>
      <c r="U73" s="527"/>
      <c r="V73" s="527"/>
      <c r="W73" s="527"/>
      <c r="X73" s="527"/>
      <c r="Y73" s="528"/>
      <c r="Z73" s="371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</row>
    <row r="74" spans="1:53" s="368" customFormat="1">
      <c r="A74" s="391">
        <v>67</v>
      </c>
      <c r="B74" s="298">
        <v>43184</v>
      </c>
      <c r="C74" s="151" t="s">
        <v>319</v>
      </c>
      <c r="D74" s="369"/>
      <c r="E74" s="370"/>
      <c r="F74" s="364"/>
      <c r="G74" s="529"/>
      <c r="H74" s="529"/>
      <c r="I74" s="529"/>
      <c r="J74" s="529"/>
      <c r="K74" s="529"/>
      <c r="L74" s="529"/>
      <c r="M74" s="380"/>
      <c r="N74" s="529"/>
      <c r="O74" s="381"/>
      <c r="P74" s="586"/>
      <c r="Q74" s="527"/>
      <c r="R74" s="527"/>
      <c r="S74" s="527"/>
      <c r="T74" s="527"/>
      <c r="U74" s="527"/>
      <c r="V74" s="527"/>
      <c r="W74" s="527"/>
      <c r="X74" s="527"/>
      <c r="Y74" s="528"/>
      <c r="Z74" s="371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372"/>
      <c r="AO74" s="372"/>
      <c r="AP74" s="372"/>
      <c r="AQ74" s="372"/>
      <c r="AR74" s="372"/>
      <c r="AS74" s="372"/>
      <c r="AT74" s="372"/>
      <c r="AU74" s="372"/>
      <c r="AV74" s="372"/>
      <c r="AW74" s="372"/>
      <c r="AX74" s="372"/>
      <c r="AY74" s="372"/>
      <c r="AZ74" s="372"/>
      <c r="BA74" s="372"/>
    </row>
    <row r="75" spans="1:53" s="368" customFormat="1">
      <c r="A75" s="391">
        <v>68</v>
      </c>
      <c r="B75" s="298">
        <v>43187</v>
      </c>
      <c r="C75" s="151" t="s">
        <v>231</v>
      </c>
      <c r="D75" s="362"/>
      <c r="E75" s="363"/>
      <c r="F75" s="586"/>
      <c r="G75" s="527"/>
      <c r="H75" s="527"/>
      <c r="I75" s="527"/>
      <c r="J75" s="527"/>
      <c r="K75" s="527"/>
      <c r="L75" s="527"/>
      <c r="M75" s="527"/>
      <c r="N75" s="527"/>
      <c r="O75" s="528"/>
      <c r="P75" s="586"/>
      <c r="Q75" s="527"/>
      <c r="R75" s="527"/>
      <c r="S75" s="527"/>
      <c r="T75" s="527"/>
      <c r="U75" s="527"/>
      <c r="V75" s="527"/>
      <c r="W75" s="527"/>
      <c r="X75" s="527"/>
      <c r="Y75" s="528"/>
      <c r="Z75" s="371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</row>
    <row r="76" spans="1:53" s="368" customFormat="1">
      <c r="A76" s="392">
        <v>69</v>
      </c>
      <c r="B76" s="297">
        <v>43189</v>
      </c>
      <c r="C76" s="150" t="s">
        <v>273</v>
      </c>
      <c r="D76" s="359"/>
      <c r="E76" s="360"/>
      <c r="F76" s="561"/>
      <c r="G76" s="576"/>
      <c r="H76" s="576"/>
      <c r="I76" s="576"/>
      <c r="J76" s="576"/>
      <c r="K76" s="576"/>
      <c r="L76" s="576"/>
      <c r="M76" s="576"/>
      <c r="N76" s="576"/>
      <c r="O76" s="577"/>
      <c r="P76" s="561"/>
      <c r="Q76" s="576"/>
      <c r="R76" s="576"/>
      <c r="S76" s="576"/>
      <c r="T76" s="576"/>
      <c r="U76" s="576"/>
      <c r="V76" s="576"/>
      <c r="W76" s="576"/>
      <c r="X76" s="576"/>
      <c r="Y76" s="577"/>
      <c r="Z76" s="526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  <c r="AL76" s="527"/>
      <c r="AM76" s="527"/>
      <c r="AN76" s="527"/>
      <c r="AO76" s="527"/>
      <c r="AP76" s="527"/>
      <c r="AQ76" s="527"/>
      <c r="AR76" s="527"/>
      <c r="AS76" s="527"/>
      <c r="AT76" s="527"/>
      <c r="AU76" s="527"/>
      <c r="AV76" s="527"/>
      <c r="AW76" s="527"/>
      <c r="AX76" s="527"/>
      <c r="AY76" s="527"/>
      <c r="AZ76" s="527"/>
      <c r="BA76" s="527"/>
    </row>
    <row r="77" spans="1:53" s="368" customFormat="1">
      <c r="A77" s="391">
        <v>70</v>
      </c>
      <c r="B77" s="298">
        <v>43190</v>
      </c>
      <c r="C77" s="368" t="s">
        <v>275</v>
      </c>
      <c r="D77" s="362"/>
      <c r="E77" s="363"/>
      <c r="F77" s="364"/>
      <c r="G77" s="529"/>
      <c r="H77" s="529"/>
      <c r="I77" s="529"/>
      <c r="J77" s="529"/>
      <c r="K77" s="529"/>
      <c r="L77" s="529"/>
      <c r="M77" s="380"/>
      <c r="N77" s="529"/>
      <c r="O77" s="381"/>
      <c r="P77" s="586"/>
      <c r="Q77" s="527"/>
      <c r="R77" s="527"/>
      <c r="S77" s="527"/>
      <c r="T77" s="527"/>
      <c r="U77" s="527"/>
      <c r="V77" s="527"/>
      <c r="W77" s="527"/>
      <c r="X77" s="527"/>
      <c r="Y77" s="528"/>
      <c r="Z77" s="371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</row>
    <row r="78" spans="1:53" s="320" customFormat="1">
      <c r="A78" s="391">
        <v>71</v>
      </c>
      <c r="B78" s="298">
        <v>43195</v>
      </c>
      <c r="C78" s="151" t="s">
        <v>80</v>
      </c>
      <c r="D78" s="362"/>
      <c r="E78" s="363"/>
      <c r="F78" s="364"/>
      <c r="G78" s="529"/>
      <c r="H78" s="529"/>
      <c r="I78" s="529"/>
      <c r="J78" s="529"/>
      <c r="K78" s="529"/>
      <c r="L78" s="529"/>
      <c r="M78" s="380"/>
      <c r="N78" s="529"/>
      <c r="O78" s="381"/>
      <c r="P78" s="586"/>
      <c r="Q78" s="527"/>
      <c r="R78" s="527"/>
      <c r="S78" s="527"/>
      <c r="T78" s="527"/>
      <c r="U78" s="527"/>
      <c r="V78" s="527"/>
      <c r="W78" s="527"/>
      <c r="X78" s="527"/>
      <c r="Y78" s="381"/>
      <c r="Z78" s="522"/>
      <c r="AA78" s="459"/>
      <c r="AB78" s="459"/>
      <c r="AC78" s="459"/>
      <c r="AD78" s="459"/>
      <c r="AE78" s="459"/>
      <c r="AF78" s="459"/>
      <c r="AG78" s="459"/>
      <c r="AH78" s="459"/>
      <c r="AI78" s="459"/>
      <c r="AJ78" s="459"/>
      <c r="AK78" s="459"/>
      <c r="AL78" s="459"/>
      <c r="AM78" s="459"/>
      <c r="AN78" s="459"/>
      <c r="AO78" s="459"/>
      <c r="AP78" s="459"/>
      <c r="AQ78" s="459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</row>
    <row r="79" spans="1:53" s="368" customFormat="1">
      <c r="A79" s="392">
        <v>72</v>
      </c>
      <c r="B79" s="297">
        <v>43196</v>
      </c>
      <c r="C79" s="150" t="s">
        <v>80</v>
      </c>
      <c r="D79" s="359"/>
      <c r="E79" s="360"/>
      <c r="F79" s="355"/>
      <c r="G79" s="578"/>
      <c r="H79" s="578"/>
      <c r="I79" s="578"/>
      <c r="J79" s="578"/>
      <c r="K79" s="578"/>
      <c r="L79" s="578"/>
      <c r="M79" s="578"/>
      <c r="N79" s="578"/>
      <c r="O79" s="577"/>
      <c r="P79" s="561"/>
      <c r="Q79" s="576"/>
      <c r="R79" s="576"/>
      <c r="S79" s="576"/>
      <c r="T79" s="576"/>
      <c r="U79" s="576"/>
      <c r="V79" s="576"/>
      <c r="W79" s="576"/>
      <c r="X79" s="576"/>
      <c r="Y79" s="577"/>
      <c r="Z79" s="371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  <c r="AK79" s="372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</row>
    <row r="80" spans="1:53" s="320" customFormat="1">
      <c r="A80" s="391">
        <v>73</v>
      </c>
      <c r="B80" s="298">
        <v>43197</v>
      </c>
      <c r="C80" s="151" t="s">
        <v>232</v>
      </c>
      <c r="D80" s="362"/>
      <c r="E80" s="363"/>
      <c r="F80" s="364"/>
      <c r="G80" s="529"/>
      <c r="H80" s="529"/>
      <c r="I80" s="529"/>
      <c r="J80" s="529"/>
      <c r="K80" s="529"/>
      <c r="L80" s="529"/>
      <c r="M80" s="380"/>
      <c r="N80" s="529"/>
      <c r="O80" s="381"/>
      <c r="P80" s="586"/>
      <c r="Q80" s="527"/>
      <c r="R80" s="527"/>
      <c r="S80" s="527"/>
      <c r="T80" s="527"/>
      <c r="U80" s="527"/>
      <c r="V80" s="527"/>
      <c r="W80" s="527"/>
      <c r="X80" s="527"/>
      <c r="Y80" s="528"/>
      <c r="Z80" s="358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</row>
    <row r="81" spans="1:53" s="368" customFormat="1">
      <c r="A81" s="392">
        <v>74</v>
      </c>
      <c r="B81" s="297">
        <v>43203</v>
      </c>
      <c r="C81" s="150" t="s">
        <v>232</v>
      </c>
      <c r="D81" s="359"/>
      <c r="E81" s="360"/>
      <c r="F81" s="561"/>
      <c r="G81" s="576"/>
      <c r="H81" s="576"/>
      <c r="I81" s="576"/>
      <c r="J81" s="576"/>
      <c r="K81" s="576"/>
      <c r="L81" s="576"/>
      <c r="M81" s="576"/>
      <c r="N81" s="576"/>
      <c r="O81" s="577"/>
      <c r="P81" s="561"/>
      <c r="Q81" s="576"/>
      <c r="R81" s="576"/>
      <c r="S81" s="576"/>
      <c r="T81" s="576"/>
      <c r="U81" s="576"/>
      <c r="V81" s="576"/>
      <c r="W81" s="576"/>
      <c r="X81" s="576"/>
      <c r="Y81" s="577"/>
      <c r="Z81" s="371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</row>
    <row r="82" spans="1:53" s="320" customFormat="1">
      <c r="A82" s="391">
        <v>75</v>
      </c>
      <c r="B82" s="298">
        <v>43204</v>
      </c>
      <c r="C82" s="151" t="s">
        <v>338</v>
      </c>
      <c r="D82" s="369"/>
      <c r="E82" s="370"/>
      <c r="F82" s="364"/>
      <c r="G82" s="529"/>
      <c r="H82" s="529"/>
      <c r="I82" s="529"/>
      <c r="J82" s="529"/>
      <c r="K82" s="529"/>
      <c r="L82" s="529"/>
      <c r="M82" s="380"/>
      <c r="N82" s="529"/>
      <c r="O82" s="381"/>
      <c r="P82" s="586"/>
      <c r="Q82" s="527"/>
      <c r="R82" s="527"/>
      <c r="S82" s="527"/>
      <c r="T82" s="527"/>
      <c r="U82" s="527"/>
      <c r="V82" s="527"/>
      <c r="W82" s="527"/>
      <c r="X82" s="527"/>
      <c r="Y82" s="528"/>
      <c r="Z82" s="526"/>
      <c r="AA82" s="459"/>
      <c r="AB82" s="459"/>
      <c r="AC82" s="459"/>
      <c r="AD82" s="459"/>
      <c r="AE82" s="459"/>
      <c r="AF82" s="459"/>
      <c r="AG82" s="459"/>
      <c r="AH82" s="459"/>
      <c r="AI82" s="459"/>
      <c r="AJ82" s="459"/>
      <c r="AK82" s="459"/>
      <c r="AL82" s="459"/>
      <c r="AM82" s="459"/>
      <c r="AN82" s="459"/>
      <c r="AO82" s="459"/>
      <c r="AP82" s="459"/>
      <c r="AQ82" s="459"/>
      <c r="AR82" s="459"/>
      <c r="AS82" s="459"/>
      <c r="AT82" s="459"/>
      <c r="AU82" s="459"/>
      <c r="AV82" s="459"/>
      <c r="AW82" s="459"/>
      <c r="AX82" s="459"/>
      <c r="AY82" s="459"/>
      <c r="AZ82" s="459"/>
      <c r="BA82" s="459"/>
    </row>
    <row r="83" spans="1:53" s="320" customFormat="1" ht="13" thickBot="1">
      <c r="A83" s="392">
        <v>76</v>
      </c>
      <c r="B83" s="297">
        <v>43205</v>
      </c>
      <c r="C83" s="150" t="s">
        <v>319</v>
      </c>
      <c r="D83" s="359"/>
      <c r="E83" s="360"/>
      <c r="F83" s="355"/>
      <c r="G83" s="578"/>
      <c r="H83" s="578"/>
      <c r="I83" s="578"/>
      <c r="J83" s="578"/>
      <c r="K83" s="578"/>
      <c r="L83" s="578"/>
      <c r="M83" s="356"/>
      <c r="N83" s="578"/>
      <c r="O83" s="357"/>
      <c r="P83" s="561"/>
      <c r="Q83" s="576"/>
      <c r="R83" s="576"/>
      <c r="S83" s="576"/>
      <c r="T83" s="576"/>
      <c r="U83" s="576"/>
      <c r="V83" s="576"/>
      <c r="W83" s="576"/>
      <c r="X83" s="576"/>
      <c r="Y83" s="577"/>
      <c r="Z83" s="358"/>
      <c r="AA83" s="405"/>
      <c r="AB83" s="405"/>
      <c r="AC83" s="405"/>
      <c r="AD83" s="405"/>
      <c r="AE83" s="405"/>
      <c r="AF83" s="405"/>
      <c r="AG83" s="405"/>
      <c r="AH83" s="405"/>
      <c r="AI83" s="405"/>
      <c r="AJ83" s="405"/>
      <c r="AK83" s="405"/>
      <c r="AL83" s="405"/>
      <c r="AM83" s="405"/>
      <c r="AN83" s="405"/>
      <c r="AO83" s="405"/>
      <c r="AP83" s="405"/>
      <c r="AQ83" s="405"/>
      <c r="AR83" s="405"/>
      <c r="AS83" s="405"/>
      <c r="AT83" s="405"/>
      <c r="AU83" s="405"/>
      <c r="AV83" s="405"/>
      <c r="AW83" s="405"/>
      <c r="AX83" s="405"/>
      <c r="AY83" s="405"/>
      <c r="AZ83" s="405"/>
      <c r="BA83" s="405"/>
    </row>
    <row r="84" spans="1:53" s="378" customFormat="1" ht="14" thickTop="1" thickBot="1">
      <c r="A84" s="918" t="s">
        <v>6</v>
      </c>
      <c r="B84" s="919"/>
      <c r="C84" s="920"/>
      <c r="D84" s="375"/>
      <c r="E84" s="375"/>
      <c r="F84" s="376">
        <f>SUM(F46:F83)</f>
        <v>0</v>
      </c>
      <c r="G84" s="394">
        <f>SUM(G47:G83)</f>
        <v>0</v>
      </c>
      <c r="H84" s="394">
        <f t="shared" ref="H84:L84" si="12">SUM(H47:H83)</f>
        <v>0</v>
      </c>
      <c r="I84" s="394">
        <f t="shared" si="12"/>
        <v>0</v>
      </c>
      <c r="J84" s="394">
        <f t="shared" si="12"/>
        <v>0</v>
      </c>
      <c r="K84" s="394">
        <f t="shared" si="12"/>
        <v>0</v>
      </c>
      <c r="L84" s="394">
        <f t="shared" si="12"/>
        <v>0</v>
      </c>
      <c r="M84" s="395" t="e">
        <f>SUM(K84/L84)</f>
        <v>#DIV/0!</v>
      </c>
      <c r="N84" s="394">
        <f>SUM(N47:N83)</f>
        <v>0</v>
      </c>
      <c r="O84" s="376" t="e">
        <f>(N84*60)/F84</f>
        <v>#DIV/0!</v>
      </c>
      <c r="P84" s="376">
        <f>SUM(P47:P83)</f>
        <v>0</v>
      </c>
      <c r="Q84" s="394">
        <f>SUM(Q47:Q83)</f>
        <v>0</v>
      </c>
      <c r="R84" s="394">
        <f t="shared" ref="R84:V84" si="13">SUM(R47:R83)</f>
        <v>0</v>
      </c>
      <c r="S84" s="394">
        <f t="shared" si="13"/>
        <v>0</v>
      </c>
      <c r="T84" s="394">
        <f t="shared" si="13"/>
        <v>0</v>
      </c>
      <c r="U84" s="394">
        <f t="shared" si="13"/>
        <v>0</v>
      </c>
      <c r="V84" s="394">
        <f t="shared" si="13"/>
        <v>0</v>
      </c>
      <c r="W84" s="395" t="e">
        <f>SUM(U84/V84)</f>
        <v>#DIV/0!</v>
      </c>
      <c r="X84" s="394">
        <f>SUM(X47:X83)</f>
        <v>0</v>
      </c>
      <c r="Y84" s="376" t="e">
        <f>(X84*60)/P84</f>
        <v>#DIV/0!</v>
      </c>
      <c r="Z84" s="377"/>
    </row>
    <row r="85" spans="1:53" ht="13" thickTop="1"/>
  </sheetData>
  <mergeCells count="45">
    <mergeCell ref="P40:Y40"/>
    <mergeCell ref="A84:C84"/>
    <mergeCell ref="A45:C45"/>
    <mergeCell ref="P9:Y9"/>
    <mergeCell ref="P10:Y10"/>
    <mergeCell ref="P11:Y11"/>
    <mergeCell ref="P24:Y24"/>
    <mergeCell ref="F23:O23"/>
    <mergeCell ref="P22:Y22"/>
    <mergeCell ref="P21:Y21"/>
    <mergeCell ref="P25:Y25"/>
    <mergeCell ref="P26:Y26"/>
    <mergeCell ref="P27:Y27"/>
    <mergeCell ref="F28:O28"/>
    <mergeCell ref="P29:Y29"/>
    <mergeCell ref="F12:O12"/>
    <mergeCell ref="P13:Y13"/>
    <mergeCell ref="P1:Y1"/>
    <mergeCell ref="A1:C1"/>
    <mergeCell ref="F1:O1"/>
    <mergeCell ref="A2:C3"/>
    <mergeCell ref="F2:O2"/>
    <mergeCell ref="P2:Y2"/>
    <mergeCell ref="F18:O18"/>
    <mergeCell ref="P7:Y7"/>
    <mergeCell ref="F8:O8"/>
    <mergeCell ref="P14:Y14"/>
    <mergeCell ref="P15:Y15"/>
    <mergeCell ref="F16:O16"/>
    <mergeCell ref="P39:Y39"/>
    <mergeCell ref="F38:O38"/>
    <mergeCell ref="A6:C6"/>
    <mergeCell ref="A4:C4"/>
    <mergeCell ref="A5:C5"/>
    <mergeCell ref="P37:Y37"/>
    <mergeCell ref="P36:Y36"/>
    <mergeCell ref="F35:O35"/>
    <mergeCell ref="F30:O30"/>
    <mergeCell ref="F33:O33"/>
    <mergeCell ref="P34:Y34"/>
    <mergeCell ref="P31:Y31"/>
    <mergeCell ref="P32:Y32"/>
    <mergeCell ref="P20:Y20"/>
    <mergeCell ref="P19:Y19"/>
    <mergeCell ref="F17:O17"/>
  </mergeCells>
  <phoneticPr fontId="2" type="noConversion"/>
  <printOptions horizontalCentered="1" verticalCentered="1" gridLines="1"/>
  <pageMargins left="0.25" right="0.25" top="0.25" bottom="0.25" header="0.25" footer="0.25"/>
  <pageSetup scale="54" orientation="landscape"/>
  <headerFooter alignWithMargins="0">
    <oddHeader xml:space="preserve">&amp;C&amp;"Agency FB,Bold"&amp;48UTICA COMETS&amp;"Arial,Regular"&amp;10
</oddHeader>
    <oddFooter>&amp;L&amp;G&amp;C&amp;"Arial,Bold Italic"&amp;14Member of the American Hockey League since 2013&amp;R&amp;G</oddFooter>
  </headerFooter>
  <rowBreaks count="1" manualBreakCount="1">
    <brk id="45" max="24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60" zoomScaleNormal="90" zoomScalePageLayoutView="90" workbookViewId="0">
      <selection activeCell="A24" sqref="A24"/>
    </sheetView>
  </sheetViews>
  <sheetFormatPr baseColWidth="10" defaultColWidth="8.83203125" defaultRowHeight="18" x14ac:dyDescent="0"/>
  <cols>
    <col min="1" max="1" width="38.33203125" style="113" bestFit="1" customWidth="1"/>
    <col min="2" max="2" width="30.6640625" style="113" bestFit="1" customWidth="1"/>
    <col min="3" max="3" width="27.6640625" style="113" bestFit="1" customWidth="1"/>
    <col min="4" max="4" width="38" style="113" bestFit="1" customWidth="1"/>
    <col min="5" max="5" width="18" style="113" bestFit="1" customWidth="1"/>
    <col min="6" max="6" width="15.6640625" style="113" customWidth="1"/>
    <col min="7" max="7" width="8.83203125" style="113"/>
    <col min="8" max="8" width="19.6640625" style="113" customWidth="1"/>
    <col min="9" max="9" width="5.6640625" style="113" customWidth="1"/>
    <col min="10" max="16384" width="8.83203125" style="113"/>
  </cols>
  <sheetData>
    <row r="1" spans="1:5" ht="20">
      <c r="A1" s="921" t="s">
        <v>309</v>
      </c>
      <c r="B1" s="921"/>
      <c r="C1" s="921"/>
      <c r="D1" s="921"/>
      <c r="E1" s="921"/>
    </row>
    <row r="2" spans="1:5" s="5" customFormat="1"/>
    <row r="3" spans="1:5">
      <c r="A3" s="114" t="s">
        <v>195</v>
      </c>
      <c r="B3" s="114" t="s">
        <v>159</v>
      </c>
      <c r="C3" s="114" t="s">
        <v>187</v>
      </c>
      <c r="D3" s="115" t="s">
        <v>14</v>
      </c>
      <c r="E3" s="114" t="s">
        <v>112</v>
      </c>
    </row>
    <row r="4" spans="1:5">
      <c r="A4" s="153" t="s">
        <v>390</v>
      </c>
      <c r="B4" s="116">
        <v>1</v>
      </c>
      <c r="C4" s="116">
        <v>2</v>
      </c>
      <c r="D4" s="234">
        <v>0.5</v>
      </c>
      <c r="E4" s="181">
        <v>1</v>
      </c>
    </row>
    <row r="5" spans="1:5">
      <c r="A5" s="153" t="s">
        <v>461</v>
      </c>
      <c r="B5" s="116">
        <v>0</v>
      </c>
      <c r="C5" s="116">
        <v>2</v>
      </c>
      <c r="D5" s="429">
        <v>0</v>
      </c>
      <c r="E5" s="117"/>
    </row>
    <row r="6" spans="1:5">
      <c r="A6" s="153" t="s">
        <v>422</v>
      </c>
      <c r="B6" s="116">
        <v>3</v>
      </c>
      <c r="C6" s="116">
        <v>3</v>
      </c>
      <c r="D6" s="429">
        <v>1</v>
      </c>
      <c r="E6" s="117">
        <v>1</v>
      </c>
    </row>
    <row r="7" spans="1:5">
      <c r="A7" s="153" t="s">
        <v>428</v>
      </c>
      <c r="B7" s="116">
        <v>0</v>
      </c>
      <c r="C7" s="116">
        <v>1</v>
      </c>
      <c r="D7" s="429">
        <v>0</v>
      </c>
      <c r="E7" s="117"/>
    </row>
    <row r="8" spans="1:5">
      <c r="A8" s="153" t="s">
        <v>447</v>
      </c>
      <c r="B8" s="116">
        <v>0</v>
      </c>
      <c r="C8" s="116">
        <v>2</v>
      </c>
      <c r="D8" s="429">
        <v>0</v>
      </c>
      <c r="E8" s="181"/>
    </row>
    <row r="9" spans="1:5">
      <c r="A9" s="153" t="s">
        <v>462</v>
      </c>
      <c r="B9" s="116">
        <v>0</v>
      </c>
      <c r="C9" s="116">
        <v>1</v>
      </c>
      <c r="D9" s="429">
        <v>0</v>
      </c>
      <c r="E9" s="181"/>
    </row>
    <row r="10" spans="1:5">
      <c r="A10" s="153" t="s">
        <v>463</v>
      </c>
      <c r="B10" s="116">
        <v>0</v>
      </c>
      <c r="C10" s="116">
        <v>1</v>
      </c>
      <c r="D10" s="429">
        <v>0</v>
      </c>
      <c r="E10" s="117"/>
    </row>
    <row r="11" spans="1:5">
      <c r="A11" s="153" t="s">
        <v>400</v>
      </c>
      <c r="B11" s="116">
        <v>0</v>
      </c>
      <c r="C11" s="116">
        <v>2</v>
      </c>
      <c r="D11" s="429">
        <v>0</v>
      </c>
      <c r="E11" s="117"/>
    </row>
    <row r="12" spans="1:5">
      <c r="A12" s="153" t="s">
        <v>450</v>
      </c>
      <c r="B12" s="116">
        <v>0</v>
      </c>
      <c r="C12" s="116">
        <v>1</v>
      </c>
      <c r="D12" s="429">
        <v>0</v>
      </c>
      <c r="E12" s="117"/>
    </row>
    <row r="13" spans="1:5">
      <c r="A13" s="153" t="s">
        <v>438</v>
      </c>
      <c r="B13" s="116">
        <v>1</v>
      </c>
      <c r="C13" s="116">
        <v>2</v>
      </c>
      <c r="D13" s="429">
        <v>0.5</v>
      </c>
      <c r="E13" s="117"/>
    </row>
    <row r="14" spans="1:5">
      <c r="A14" s="153" t="s">
        <v>559</v>
      </c>
      <c r="B14" s="116">
        <v>0</v>
      </c>
      <c r="C14" s="116">
        <v>1</v>
      </c>
      <c r="D14" s="429">
        <v>0</v>
      </c>
      <c r="E14" s="117"/>
    </row>
    <row r="15" spans="1:5">
      <c r="A15" s="181" t="s">
        <v>557</v>
      </c>
      <c r="B15" s="117">
        <v>1</v>
      </c>
      <c r="C15" s="117">
        <v>3</v>
      </c>
      <c r="D15" s="429">
        <v>0.33300000000000002</v>
      </c>
      <c r="E15" s="179">
        <v>1</v>
      </c>
    </row>
    <row r="16" spans="1:5" s="180" customFormat="1">
      <c r="A16" s="177" t="s">
        <v>502</v>
      </c>
      <c r="B16" s="178">
        <v>1</v>
      </c>
      <c r="C16" s="178">
        <v>2</v>
      </c>
      <c r="D16" s="429">
        <v>0.5</v>
      </c>
      <c r="E16" s="117"/>
    </row>
    <row r="17" spans="1:5">
      <c r="A17" s="181" t="s">
        <v>415</v>
      </c>
      <c r="B17" s="117">
        <v>0</v>
      </c>
      <c r="C17" s="117">
        <v>2</v>
      </c>
      <c r="D17" s="429">
        <v>0</v>
      </c>
      <c r="E17" s="117"/>
    </row>
    <row r="18" spans="1:5">
      <c r="A18" s="153" t="s">
        <v>409</v>
      </c>
      <c r="B18" s="117">
        <v>0</v>
      </c>
      <c r="C18" s="117">
        <v>1</v>
      </c>
      <c r="D18" s="429">
        <v>0</v>
      </c>
      <c r="E18" s="117"/>
    </row>
    <row r="19" spans="1:5">
      <c r="A19" s="153" t="s">
        <v>642</v>
      </c>
      <c r="B19" s="116">
        <v>0</v>
      </c>
      <c r="C19" s="116">
        <v>1</v>
      </c>
      <c r="D19" s="429">
        <v>0</v>
      </c>
      <c r="E19" s="117"/>
    </row>
    <row r="20" spans="1:5">
      <c r="A20" s="153" t="s">
        <v>437</v>
      </c>
      <c r="B20" s="116">
        <v>1</v>
      </c>
      <c r="C20" s="116">
        <v>1</v>
      </c>
      <c r="D20" s="798">
        <v>1</v>
      </c>
      <c r="E20" s="117"/>
    </row>
    <row r="21" spans="1:5">
      <c r="A21" s="153" t="s">
        <v>595</v>
      </c>
      <c r="B21" s="116">
        <v>0</v>
      </c>
      <c r="C21" s="116">
        <v>1</v>
      </c>
      <c r="D21" s="798">
        <v>0</v>
      </c>
      <c r="E21" s="117"/>
    </row>
    <row r="22" spans="1:5">
      <c r="A22" s="153" t="s">
        <v>657</v>
      </c>
      <c r="B22" s="116">
        <v>0</v>
      </c>
      <c r="C22" s="116">
        <v>1</v>
      </c>
      <c r="D22" s="798">
        <v>0</v>
      </c>
      <c r="E22" s="117"/>
    </row>
    <row r="23" spans="1:5">
      <c r="A23" s="153" t="s">
        <v>599</v>
      </c>
      <c r="B23" s="116">
        <v>0</v>
      </c>
      <c r="C23" s="116">
        <v>1</v>
      </c>
      <c r="D23" s="798">
        <v>0</v>
      </c>
      <c r="E23" s="117"/>
    </row>
    <row r="24" spans="1:5">
      <c r="A24" s="153"/>
      <c r="B24" s="116"/>
      <c r="C24" s="116"/>
      <c r="D24" s="798"/>
      <c r="E24" s="117"/>
    </row>
    <row r="25" spans="1:5" s="5" customFormat="1" ht="14.25" customHeight="1">
      <c r="D25" s="225"/>
    </row>
    <row r="26" spans="1:5" ht="20">
      <c r="A26" s="921" t="s">
        <v>310</v>
      </c>
      <c r="B26" s="921"/>
      <c r="C26" s="921"/>
      <c r="D26" s="921"/>
      <c r="E26" s="921"/>
    </row>
    <row r="27" spans="1:5" s="5" customFormat="1" ht="14.25" customHeight="1"/>
    <row r="28" spans="1:5">
      <c r="A28" s="114" t="s">
        <v>110</v>
      </c>
      <c r="B28" s="114" t="s">
        <v>49</v>
      </c>
      <c r="C28" s="184" t="s">
        <v>27</v>
      </c>
      <c r="D28" s="114" t="s">
        <v>204</v>
      </c>
      <c r="E28" s="114" t="s">
        <v>34</v>
      </c>
    </row>
    <row r="29" spans="1:5">
      <c r="A29" s="153" t="s">
        <v>360</v>
      </c>
      <c r="B29" s="116">
        <v>14</v>
      </c>
      <c r="C29" s="118">
        <v>19</v>
      </c>
      <c r="D29" s="119">
        <v>0.73699999999999999</v>
      </c>
      <c r="E29" s="154" t="s">
        <v>633</v>
      </c>
    </row>
    <row r="30" spans="1:5">
      <c r="A30" s="153" t="s">
        <v>370</v>
      </c>
      <c r="B30" s="116">
        <v>3</v>
      </c>
      <c r="C30" s="118">
        <v>3</v>
      </c>
      <c r="D30" s="660">
        <v>1</v>
      </c>
      <c r="E30" s="154" t="s">
        <v>479</v>
      </c>
    </row>
    <row r="31" spans="1:5" s="5" customFormat="1">
      <c r="A31" s="153"/>
      <c r="B31" s="116"/>
      <c r="C31" s="512"/>
      <c r="D31" s="119"/>
      <c r="E31" s="154"/>
    </row>
    <row r="32" spans="1:5" s="5" customFormat="1">
      <c r="A32" s="120"/>
      <c r="B32" s="120"/>
      <c r="C32" s="120"/>
      <c r="D32" s="120"/>
      <c r="E32" s="120"/>
    </row>
    <row r="33" spans="1:5" s="5" customFormat="1">
      <c r="A33" s="120"/>
      <c r="B33" s="120"/>
      <c r="C33" s="120"/>
      <c r="D33" s="120"/>
      <c r="E33" s="120"/>
    </row>
    <row r="34" spans="1:5" s="5" customFormat="1"/>
    <row r="35" spans="1:5" ht="20">
      <c r="A35" s="921" t="s">
        <v>311</v>
      </c>
      <c r="B35" s="921"/>
      <c r="C35" s="921"/>
      <c r="D35" s="921"/>
      <c r="E35" s="921"/>
    </row>
    <row r="36" spans="1:5" s="5" customFormat="1"/>
    <row r="37" spans="1:5">
      <c r="A37" s="114" t="s">
        <v>195</v>
      </c>
      <c r="B37" s="924" t="s">
        <v>187</v>
      </c>
      <c r="C37" s="925"/>
      <c r="D37" s="924" t="s">
        <v>142</v>
      </c>
      <c r="E37" s="925"/>
    </row>
    <row r="38" spans="1:5">
      <c r="A38" s="153"/>
      <c r="B38" s="926"/>
      <c r="C38" s="927"/>
      <c r="D38" s="922"/>
      <c r="E38" s="923"/>
    </row>
    <row r="39" spans="1:5">
      <c r="A39" s="153"/>
      <c r="B39" s="926"/>
      <c r="C39" s="927"/>
      <c r="D39" s="922"/>
      <c r="E39" s="923"/>
    </row>
    <row r="40" spans="1:5">
      <c r="A40" s="153"/>
      <c r="B40" s="926"/>
      <c r="C40" s="927"/>
      <c r="D40" s="922"/>
      <c r="E40" s="923"/>
    </row>
    <row r="41" spans="1:5" s="5" customFormat="1" ht="14.25" customHeight="1"/>
    <row r="42" spans="1:5" ht="21">
      <c r="A42" s="930" t="s">
        <v>207</v>
      </c>
      <c r="B42" s="930"/>
      <c r="C42" s="930"/>
      <c r="D42" s="930"/>
      <c r="E42" s="930"/>
    </row>
    <row r="43" spans="1:5" s="5" customFormat="1" ht="14.25" customHeight="1"/>
    <row r="44" spans="1:5">
      <c r="A44" s="114" t="s">
        <v>110</v>
      </c>
      <c r="B44" s="114" t="s">
        <v>49</v>
      </c>
      <c r="C44" s="114" t="s">
        <v>27</v>
      </c>
      <c r="D44" s="924" t="s">
        <v>204</v>
      </c>
      <c r="E44" s="925"/>
    </row>
    <row r="45" spans="1:5">
      <c r="A45" s="153" t="s">
        <v>370</v>
      </c>
      <c r="B45" s="116">
        <v>1</v>
      </c>
      <c r="C45" s="116">
        <v>1</v>
      </c>
      <c r="D45" s="928">
        <v>1</v>
      </c>
      <c r="E45" s="929"/>
    </row>
    <row r="46" spans="1:5">
      <c r="A46" s="153"/>
      <c r="B46" s="116"/>
      <c r="C46" s="116"/>
      <c r="D46" s="928"/>
      <c r="E46" s="929"/>
    </row>
  </sheetData>
  <mergeCells count="15">
    <mergeCell ref="D46:E46"/>
    <mergeCell ref="A42:E42"/>
    <mergeCell ref="B40:C40"/>
    <mergeCell ref="D39:E39"/>
    <mergeCell ref="B39:C39"/>
    <mergeCell ref="D45:E45"/>
    <mergeCell ref="D44:E44"/>
    <mergeCell ref="D40:E40"/>
    <mergeCell ref="A1:E1"/>
    <mergeCell ref="D38:E38"/>
    <mergeCell ref="D37:E37"/>
    <mergeCell ref="B37:C37"/>
    <mergeCell ref="B38:C38"/>
    <mergeCell ref="A35:E35"/>
    <mergeCell ref="A26:E26"/>
  </mergeCells>
  <phoneticPr fontId="2" type="noConversion"/>
  <printOptions horizontalCentered="1" verticalCentered="1"/>
  <pageMargins left="0.25" right="0.25" top="0.25" bottom="0.25" header="0.25" footer="0.25"/>
  <pageSetup scale="62" orientation="landscape"/>
  <headerFooter alignWithMargins="0">
    <oddHeader>&amp;C&amp;"Agency FB,Bold"&amp;36UTICA COMETS&amp;"Arial,Regular"&amp;10
&amp;"Castellar,Italic"&amp;18proud affiliate of the VANCOUVER CANUCKS</oddHeader>
    <oddFooter>&amp;L&amp;G&amp;C&amp;"Arial,Bold Italic"&amp;18Member of the American Hockey League since 2013&amp;R&amp;G</oddFooter>
  </headerFooter>
  <colBreaks count="1" manualBreakCount="1">
    <brk id="5" max="1048575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7"/>
  <sheetViews>
    <sheetView view="pageBreakPreview" zoomScale="25" zoomScaleNormal="25" zoomScaleSheetLayoutView="30" zoomScalePageLayoutView="25" workbookViewId="0">
      <selection activeCell="C63" sqref="C63"/>
    </sheetView>
  </sheetViews>
  <sheetFormatPr baseColWidth="10" defaultColWidth="151" defaultRowHeight="34" x14ac:dyDescent="0"/>
  <cols>
    <col min="1" max="1" width="137.6640625" style="76" customWidth="1"/>
    <col min="2" max="2" width="14.6640625" style="76" customWidth="1"/>
    <col min="3" max="3" width="137.5" style="76" customWidth="1"/>
    <col min="4" max="4" width="7" style="200" customWidth="1"/>
    <col min="5" max="5" width="137.5" style="77" customWidth="1"/>
    <col min="6" max="6" width="14.6640625" style="77" customWidth="1"/>
    <col min="7" max="7" width="137.5" style="77" customWidth="1"/>
    <col min="8" max="16384" width="151" style="77"/>
  </cols>
  <sheetData>
    <row r="1" spans="1:7" ht="39" thickTop="1" thickBot="1">
      <c r="A1" s="934" t="s">
        <v>172</v>
      </c>
      <c r="B1" s="935"/>
      <c r="C1" s="935"/>
      <c r="D1" s="213"/>
      <c r="E1" s="936" t="s">
        <v>115</v>
      </c>
      <c r="F1" s="936"/>
      <c r="G1" s="937"/>
    </row>
    <row r="2" spans="1:7" ht="35" thickTop="1"/>
    <row r="3" spans="1:7">
      <c r="A3" s="931" t="s">
        <v>205</v>
      </c>
      <c r="B3" s="931"/>
      <c r="C3" s="931"/>
      <c r="D3" s="202"/>
      <c r="E3" s="933" t="s">
        <v>70</v>
      </c>
      <c r="F3" s="933"/>
      <c r="G3" s="933"/>
    </row>
    <row r="4" spans="1:7">
      <c r="A4" s="78" t="s">
        <v>41</v>
      </c>
      <c r="B4" s="78"/>
      <c r="C4" s="78" t="s">
        <v>48</v>
      </c>
      <c r="E4" s="203" t="s">
        <v>32</v>
      </c>
      <c r="F4" s="204"/>
      <c r="G4" s="205" t="s">
        <v>13</v>
      </c>
    </row>
    <row r="5" spans="1:7">
      <c r="B5" s="77"/>
      <c r="C5" s="77"/>
      <c r="E5" s="206"/>
      <c r="F5" s="207"/>
      <c r="G5" s="206"/>
    </row>
    <row r="6" spans="1:7">
      <c r="A6" s="77"/>
      <c r="C6" s="77"/>
      <c r="E6" s="208"/>
      <c r="F6" s="208"/>
      <c r="G6" s="208"/>
    </row>
    <row r="7" spans="1:7">
      <c r="A7" s="77"/>
      <c r="B7" s="77"/>
      <c r="C7" s="77"/>
      <c r="E7" s="208"/>
      <c r="F7" s="208"/>
      <c r="G7" s="208"/>
    </row>
    <row r="8" spans="1:7">
      <c r="B8" s="77"/>
      <c r="E8" s="208"/>
      <c r="F8" s="208"/>
      <c r="G8" s="208"/>
    </row>
    <row r="9" spans="1:7">
      <c r="A9" s="77"/>
      <c r="B9" s="77"/>
      <c r="E9" s="203" t="s">
        <v>89</v>
      </c>
      <c r="F9" s="204"/>
      <c r="G9" s="203" t="s">
        <v>52</v>
      </c>
    </row>
    <row r="10" spans="1:7">
      <c r="A10" s="78" t="s">
        <v>81</v>
      </c>
      <c r="B10" s="77"/>
      <c r="E10" s="206"/>
      <c r="F10" s="208"/>
      <c r="G10" s="206"/>
    </row>
    <row r="11" spans="1:7">
      <c r="A11" s="77" t="s">
        <v>666</v>
      </c>
      <c r="C11" s="77"/>
      <c r="E11" s="207"/>
      <c r="F11" s="206"/>
      <c r="G11" s="207"/>
    </row>
    <row r="12" spans="1:7">
      <c r="A12" s="77" t="s">
        <v>640</v>
      </c>
      <c r="B12" s="78"/>
      <c r="E12" s="212"/>
      <c r="F12" s="212"/>
      <c r="G12" s="212"/>
    </row>
    <row r="13" spans="1:7">
      <c r="B13" s="77"/>
      <c r="C13" s="78" t="s">
        <v>7</v>
      </c>
      <c r="E13" s="212"/>
      <c r="F13" s="212"/>
      <c r="G13" s="212"/>
    </row>
    <row r="14" spans="1:7">
      <c r="A14" s="77"/>
      <c r="B14" s="77"/>
      <c r="C14" s="77"/>
      <c r="E14" s="212"/>
      <c r="F14" s="212"/>
      <c r="G14" s="212"/>
    </row>
    <row r="15" spans="1:7">
      <c r="A15" s="77"/>
      <c r="B15" s="77"/>
      <c r="C15" s="77"/>
      <c r="E15" s="212"/>
      <c r="F15" s="212"/>
      <c r="G15" s="212"/>
    </row>
    <row r="16" spans="1:7">
      <c r="B16" s="77"/>
      <c r="C16" s="78" t="s">
        <v>214</v>
      </c>
      <c r="E16" s="209"/>
      <c r="F16" s="209"/>
      <c r="G16" s="209"/>
    </row>
    <row r="17" spans="1:7">
      <c r="A17" s="77"/>
      <c r="C17" s="77"/>
    </row>
    <row r="18" spans="1:7">
      <c r="A18" s="77"/>
      <c r="C18" s="77"/>
    </row>
    <row r="19" spans="1:7">
      <c r="A19" s="77"/>
      <c r="C19" s="77"/>
    </row>
    <row r="20" spans="1:7">
      <c r="A20" s="77"/>
      <c r="C20" s="77"/>
    </row>
    <row r="21" spans="1:7">
      <c r="A21" s="170"/>
      <c r="B21" s="170"/>
      <c r="C21" s="170"/>
      <c r="E21" s="231"/>
      <c r="F21" s="231"/>
      <c r="G21" s="231"/>
    </row>
    <row r="23" spans="1:7">
      <c r="A23" s="931" t="s">
        <v>215</v>
      </c>
      <c r="B23" s="931"/>
      <c r="C23" s="931"/>
      <c r="D23" s="211"/>
      <c r="E23" s="933" t="s">
        <v>215</v>
      </c>
      <c r="F23" s="933"/>
      <c r="G23" s="933"/>
    </row>
    <row r="24" spans="1:7">
      <c r="A24" s="78" t="s">
        <v>41</v>
      </c>
      <c r="B24" s="78"/>
      <c r="C24" s="78" t="s">
        <v>42</v>
      </c>
      <c r="E24" s="205" t="s">
        <v>32</v>
      </c>
      <c r="F24" s="210"/>
      <c r="G24" s="205" t="s">
        <v>13</v>
      </c>
    </row>
    <row r="25" spans="1:7">
      <c r="A25" s="77"/>
      <c r="B25" s="77"/>
      <c r="C25" s="77"/>
      <c r="E25" s="206"/>
      <c r="F25" s="208"/>
      <c r="G25" s="206"/>
    </row>
    <row r="26" spans="1:7">
      <c r="A26" s="77"/>
      <c r="B26" s="77"/>
      <c r="C26" s="77"/>
      <c r="E26" s="207"/>
      <c r="F26" s="207"/>
      <c r="G26" s="207"/>
    </row>
    <row r="27" spans="1:7">
      <c r="A27" s="77"/>
      <c r="B27" s="77"/>
      <c r="E27" s="207"/>
      <c r="F27" s="207"/>
      <c r="G27" s="207"/>
    </row>
    <row r="28" spans="1:7">
      <c r="A28" s="77"/>
      <c r="E28" s="207"/>
      <c r="F28" s="207"/>
      <c r="G28" s="207"/>
    </row>
    <row r="29" spans="1:7">
      <c r="A29" s="77"/>
      <c r="C29" s="77"/>
      <c r="E29" s="205" t="s">
        <v>89</v>
      </c>
      <c r="F29" s="207"/>
      <c r="G29" s="203" t="s">
        <v>52</v>
      </c>
    </row>
    <row r="30" spans="1:7">
      <c r="A30" s="77"/>
      <c r="C30" s="77"/>
      <c r="E30" s="206"/>
      <c r="F30" s="208"/>
      <c r="G30" s="206"/>
    </row>
    <row r="31" spans="1:7">
      <c r="A31" s="78" t="s">
        <v>15</v>
      </c>
      <c r="C31" s="77"/>
      <c r="E31" s="206"/>
      <c r="F31" s="208"/>
      <c r="G31" s="206"/>
    </row>
    <row r="32" spans="1:7">
      <c r="A32" s="77"/>
      <c r="C32" s="77"/>
    </row>
    <row r="33" spans="1:7">
      <c r="A33" s="77"/>
    </row>
    <row r="34" spans="1:7">
      <c r="A34" s="77"/>
      <c r="C34" s="78"/>
    </row>
    <row r="35" spans="1:7">
      <c r="C35" s="77"/>
      <c r="E35" s="207"/>
      <c r="F35" s="207"/>
      <c r="G35" s="207"/>
    </row>
    <row r="36" spans="1:7">
      <c r="A36" s="77"/>
    </row>
    <row r="37" spans="1:7">
      <c r="A37" s="77"/>
      <c r="C37" s="78" t="s">
        <v>7</v>
      </c>
    </row>
    <row r="38" spans="1:7">
      <c r="A38" s="77"/>
    </row>
    <row r="39" spans="1:7">
      <c r="A39" s="77"/>
    </row>
    <row r="40" spans="1:7">
      <c r="A40" s="77"/>
      <c r="C40" s="78" t="s">
        <v>214</v>
      </c>
    </row>
    <row r="41" spans="1:7">
      <c r="A41" s="77"/>
    </row>
    <row r="42" spans="1:7">
      <c r="A42" s="77"/>
    </row>
    <row r="43" spans="1:7">
      <c r="A43" s="170"/>
      <c r="B43" s="170"/>
      <c r="C43" s="170"/>
      <c r="E43" s="231"/>
      <c r="F43" s="231"/>
      <c r="G43" s="231"/>
    </row>
    <row r="45" spans="1:7">
      <c r="A45" s="931" t="s">
        <v>103</v>
      </c>
      <c r="B45" s="931"/>
      <c r="C45" s="931"/>
      <c r="E45" s="932" t="s">
        <v>28</v>
      </c>
      <c r="F45" s="932"/>
      <c r="G45" s="932"/>
    </row>
    <row r="46" spans="1:7">
      <c r="A46" s="78" t="s">
        <v>41</v>
      </c>
      <c r="B46" s="78"/>
      <c r="C46" s="78" t="s">
        <v>48</v>
      </c>
      <c r="E46" s="203" t="s">
        <v>32</v>
      </c>
      <c r="F46" s="204"/>
      <c r="G46" s="205" t="s">
        <v>13</v>
      </c>
    </row>
    <row r="47" spans="1:7">
      <c r="B47" s="77"/>
      <c r="C47" s="77"/>
      <c r="E47" s="206"/>
      <c r="F47" s="208"/>
      <c r="G47" s="206"/>
    </row>
    <row r="48" spans="1:7">
      <c r="A48" s="77"/>
      <c r="C48" s="77"/>
      <c r="E48" s="208"/>
      <c r="F48" s="208"/>
      <c r="G48" s="208"/>
    </row>
    <row r="49" spans="1:7">
      <c r="A49" s="77"/>
      <c r="B49" s="77"/>
      <c r="C49" s="77"/>
      <c r="E49" s="208"/>
      <c r="F49" s="208"/>
      <c r="G49" s="208"/>
    </row>
    <row r="50" spans="1:7">
      <c r="A50" s="77"/>
      <c r="B50" s="77"/>
      <c r="C50" s="77"/>
      <c r="E50" s="208"/>
      <c r="F50" s="208"/>
      <c r="G50" s="208"/>
    </row>
    <row r="51" spans="1:7">
      <c r="B51" s="77"/>
      <c r="D51" s="231"/>
      <c r="E51" s="203" t="s">
        <v>89</v>
      </c>
      <c r="F51" s="204"/>
      <c r="G51" s="203" t="s">
        <v>52</v>
      </c>
    </row>
    <row r="52" spans="1:7">
      <c r="A52" s="77"/>
      <c r="B52" s="77"/>
      <c r="C52" s="77"/>
      <c r="D52" s="231"/>
      <c r="E52" s="206"/>
      <c r="F52" s="206"/>
      <c r="G52" s="206"/>
    </row>
    <row r="53" spans="1:7">
      <c r="A53" s="78" t="s">
        <v>81</v>
      </c>
      <c r="C53" s="77"/>
      <c r="D53" s="231"/>
      <c r="E53" s="206"/>
      <c r="F53" s="208"/>
      <c r="G53" s="206"/>
    </row>
    <row r="54" spans="1:7">
      <c r="A54" s="77"/>
      <c r="D54" s="231"/>
      <c r="E54" s="207"/>
      <c r="F54" s="206"/>
      <c r="G54" s="207"/>
    </row>
    <row r="55" spans="1:7">
      <c r="A55" s="77"/>
      <c r="D55" s="231"/>
    </row>
    <row r="56" spans="1:7">
      <c r="A56" s="77"/>
      <c r="C56" s="77"/>
      <c r="D56" s="201"/>
    </row>
    <row r="57" spans="1:7">
      <c r="C57" s="77"/>
      <c r="D57" s="231"/>
    </row>
    <row r="58" spans="1:7">
      <c r="A58" s="77"/>
      <c r="C58" s="78" t="s">
        <v>7</v>
      </c>
      <c r="D58" s="231"/>
    </row>
    <row r="59" spans="1:7">
      <c r="A59" s="77"/>
      <c r="C59" s="77"/>
    </row>
    <row r="60" spans="1:7">
      <c r="A60" s="77"/>
      <c r="C60" s="77"/>
    </row>
    <row r="61" spans="1:7">
      <c r="A61" s="77"/>
      <c r="C61" s="78" t="s">
        <v>214</v>
      </c>
    </row>
    <row r="62" spans="1:7">
      <c r="A62" s="77"/>
      <c r="C62" s="77" t="s">
        <v>667</v>
      </c>
    </row>
    <row r="63" spans="1:7">
      <c r="A63" s="77"/>
      <c r="C63" s="77"/>
    </row>
    <row r="64" spans="1:7">
      <c r="A64" s="77"/>
      <c r="C64" s="77"/>
    </row>
    <row r="65" spans="1:3">
      <c r="A65" s="77"/>
      <c r="C65" s="77"/>
    </row>
    <row r="66" spans="1:3">
      <c r="A66" s="77"/>
    </row>
    <row r="68" spans="1:3">
      <c r="A68" s="77"/>
    </row>
    <row r="71" spans="1:3">
      <c r="A71" s="77"/>
    </row>
    <row r="72" spans="1:3">
      <c r="A72" s="77"/>
    </row>
    <row r="73" spans="1:3">
      <c r="A73" s="77"/>
    </row>
    <row r="85" spans="1:3">
      <c r="B85" s="77"/>
      <c r="C85" s="77"/>
    </row>
    <row r="86" spans="1:3">
      <c r="A86" s="77"/>
      <c r="B86" s="77"/>
    </row>
    <row r="87" spans="1:3">
      <c r="A87" s="77"/>
    </row>
  </sheetData>
  <mergeCells count="8">
    <mergeCell ref="A45:C45"/>
    <mergeCell ref="E45:G45"/>
    <mergeCell ref="E23:G23"/>
    <mergeCell ref="A1:C1"/>
    <mergeCell ref="A3:C3"/>
    <mergeCell ref="E1:G1"/>
    <mergeCell ref="E3:G3"/>
    <mergeCell ref="A23:C23"/>
  </mergeCells>
  <phoneticPr fontId="2" type="noConversion"/>
  <printOptions horizontalCentered="1" verticalCentered="1"/>
  <pageMargins left="0.5" right="0.5" top="1" bottom="1" header="0.5" footer="0.5"/>
  <pageSetup scale="19" orientation="landscape"/>
  <headerFooter alignWithMargins="0">
    <oddHeader>&amp;C&amp;"Agency FB,Bold"&amp;112UTICA COMETS</oddHeader>
    <oddFooter>&amp;L&amp;G&amp;C&amp;"Arial,Bold Italic"&amp;36Member of the American Hockey League since 2013&amp;R&amp;G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view="pageBreakPreview" zoomScale="90" zoomScaleSheetLayoutView="90" workbookViewId="0">
      <selection activeCell="F68" sqref="F68:H68"/>
    </sheetView>
  </sheetViews>
  <sheetFormatPr baseColWidth="10" defaultColWidth="8.83203125" defaultRowHeight="12" x14ac:dyDescent="0"/>
  <cols>
    <col min="1" max="1" width="12.6640625" customWidth="1"/>
    <col min="3" max="3" width="10" customWidth="1"/>
    <col min="4" max="4" width="10.5" bestFit="1" customWidth="1"/>
    <col min="5" max="5" width="10.1640625" bestFit="1" customWidth="1"/>
    <col min="8" max="8" width="42.83203125" customWidth="1"/>
  </cols>
  <sheetData>
    <row r="2" spans="1:8" ht="23">
      <c r="A2" s="951" t="s">
        <v>344</v>
      </c>
      <c r="B2" s="951"/>
      <c r="C2" s="951"/>
      <c r="D2" s="951"/>
      <c r="E2" s="951"/>
      <c r="F2" s="951"/>
      <c r="G2" s="951"/>
      <c r="H2" s="951"/>
    </row>
    <row r="3" spans="1:8">
      <c r="A3" s="952"/>
      <c r="B3" s="952"/>
      <c r="C3" s="952"/>
      <c r="D3" s="952"/>
      <c r="E3" s="952"/>
      <c r="F3" s="952"/>
      <c r="G3" s="952"/>
      <c r="H3" s="952"/>
    </row>
    <row r="4" spans="1:8">
      <c r="A4" s="61" t="s">
        <v>95</v>
      </c>
      <c r="B4" s="953" t="s">
        <v>43</v>
      </c>
      <c r="C4" s="953"/>
      <c r="D4" s="61" t="s">
        <v>182</v>
      </c>
      <c r="E4" s="61" t="s">
        <v>53</v>
      </c>
      <c r="F4" s="953" t="s">
        <v>51</v>
      </c>
      <c r="G4" s="953"/>
      <c r="H4" s="953"/>
    </row>
    <row r="5" spans="1:8">
      <c r="A5" s="62">
        <v>43019</v>
      </c>
      <c r="B5" s="950" t="s">
        <v>411</v>
      </c>
      <c r="C5" s="943"/>
      <c r="D5" s="580" t="s">
        <v>86</v>
      </c>
      <c r="E5" s="580" t="s">
        <v>406</v>
      </c>
      <c r="F5" s="950" t="s">
        <v>412</v>
      </c>
      <c r="G5" s="944"/>
      <c r="H5" s="944"/>
    </row>
    <row r="6" spans="1:8">
      <c r="A6" s="62">
        <v>43019</v>
      </c>
      <c r="B6" s="950" t="s">
        <v>410</v>
      </c>
      <c r="C6" s="943"/>
      <c r="D6" s="605" t="s">
        <v>229</v>
      </c>
      <c r="E6" s="605" t="s">
        <v>407</v>
      </c>
      <c r="F6" s="950" t="s">
        <v>408</v>
      </c>
      <c r="G6" s="944"/>
      <c r="H6" s="944"/>
    </row>
    <row r="7" spans="1:8">
      <c r="A7" s="62">
        <v>43024</v>
      </c>
      <c r="B7" s="950" t="s">
        <v>409</v>
      </c>
      <c r="C7" s="943"/>
      <c r="D7" s="605" t="s">
        <v>229</v>
      </c>
      <c r="E7" s="605" t="s">
        <v>406</v>
      </c>
      <c r="F7" s="950" t="s">
        <v>413</v>
      </c>
      <c r="G7" s="949"/>
      <c r="H7" s="949"/>
    </row>
    <row r="8" spans="1:8">
      <c r="A8" s="62">
        <v>43024</v>
      </c>
      <c r="B8" s="950" t="s">
        <v>400</v>
      </c>
      <c r="C8" s="943"/>
      <c r="D8" s="606" t="s">
        <v>229</v>
      </c>
      <c r="E8" s="606" t="s">
        <v>406</v>
      </c>
      <c r="F8" s="950" t="s">
        <v>414</v>
      </c>
      <c r="G8" s="949"/>
      <c r="H8" s="949"/>
    </row>
    <row r="9" spans="1:8">
      <c r="A9" s="62">
        <v>43028</v>
      </c>
      <c r="B9" s="938" t="s">
        <v>415</v>
      </c>
      <c r="C9" s="942"/>
      <c r="D9" s="607" t="s">
        <v>86</v>
      </c>
      <c r="E9" s="607" t="s">
        <v>406</v>
      </c>
      <c r="F9" s="938" t="s">
        <v>414</v>
      </c>
      <c r="G9" s="939"/>
      <c r="H9" s="940"/>
    </row>
    <row r="10" spans="1:8">
      <c r="A10" s="62">
        <v>43029</v>
      </c>
      <c r="B10" s="950" t="s">
        <v>415</v>
      </c>
      <c r="C10" s="943"/>
      <c r="D10" s="607" t="s">
        <v>86</v>
      </c>
      <c r="E10" s="607" t="s">
        <v>407</v>
      </c>
      <c r="F10" s="950" t="s">
        <v>416</v>
      </c>
      <c r="G10" s="944"/>
      <c r="H10" s="944"/>
    </row>
    <row r="11" spans="1:8">
      <c r="A11" s="62">
        <v>43031</v>
      </c>
      <c r="B11" s="950" t="s">
        <v>415</v>
      </c>
      <c r="C11" s="943"/>
      <c r="D11" s="616" t="s">
        <v>86</v>
      </c>
      <c r="E11" s="616" t="s">
        <v>406</v>
      </c>
      <c r="F11" s="950" t="s">
        <v>414</v>
      </c>
      <c r="G11" s="944"/>
      <c r="H11" s="944"/>
    </row>
    <row r="12" spans="1:8">
      <c r="A12" s="62">
        <v>43031</v>
      </c>
      <c r="B12" s="950" t="s">
        <v>360</v>
      </c>
      <c r="C12" s="943"/>
      <c r="D12" s="616" t="s">
        <v>22</v>
      </c>
      <c r="E12" s="616" t="s">
        <v>406</v>
      </c>
      <c r="F12" s="950" t="s">
        <v>414</v>
      </c>
      <c r="G12" s="944"/>
      <c r="H12" s="944"/>
    </row>
    <row r="13" spans="1:8">
      <c r="A13" s="62">
        <v>43033</v>
      </c>
      <c r="B13" s="950" t="s">
        <v>360</v>
      </c>
      <c r="C13" s="943"/>
      <c r="D13" s="617" t="s">
        <v>22</v>
      </c>
      <c r="E13" s="617" t="s">
        <v>407</v>
      </c>
      <c r="F13" s="950" t="s">
        <v>416</v>
      </c>
      <c r="G13" s="944"/>
      <c r="H13" s="944"/>
    </row>
    <row r="14" spans="1:8">
      <c r="A14" s="62">
        <v>43034</v>
      </c>
      <c r="B14" s="950" t="s">
        <v>428</v>
      </c>
      <c r="C14" s="943"/>
      <c r="D14" s="618" t="s">
        <v>229</v>
      </c>
      <c r="E14" s="618" t="s">
        <v>407</v>
      </c>
      <c r="F14" s="950" t="s">
        <v>429</v>
      </c>
      <c r="G14" s="944"/>
      <c r="H14" s="944"/>
    </row>
    <row r="15" spans="1:8">
      <c r="A15" s="62">
        <v>43035</v>
      </c>
      <c r="B15" s="950" t="s">
        <v>400</v>
      </c>
      <c r="C15" s="943"/>
      <c r="D15" s="628" t="s">
        <v>229</v>
      </c>
      <c r="E15" s="628" t="s">
        <v>407</v>
      </c>
      <c r="F15" s="950" t="s">
        <v>416</v>
      </c>
      <c r="G15" s="944"/>
      <c r="H15" s="944"/>
    </row>
    <row r="16" spans="1:8">
      <c r="A16" s="62">
        <v>43035</v>
      </c>
      <c r="B16" s="950" t="s">
        <v>437</v>
      </c>
      <c r="C16" s="943"/>
      <c r="D16" s="628" t="s">
        <v>229</v>
      </c>
      <c r="E16" s="628" t="s">
        <v>407</v>
      </c>
      <c r="F16" s="950" t="s">
        <v>416</v>
      </c>
      <c r="G16" s="944"/>
      <c r="H16" s="944"/>
    </row>
    <row r="17" spans="1:8">
      <c r="A17" s="62">
        <v>43037</v>
      </c>
      <c r="B17" s="950" t="s">
        <v>438</v>
      </c>
      <c r="C17" s="943"/>
      <c r="D17" s="628" t="s">
        <v>229</v>
      </c>
      <c r="E17" s="628" t="s">
        <v>406</v>
      </c>
      <c r="F17" s="950" t="s">
        <v>414</v>
      </c>
      <c r="G17" s="944"/>
      <c r="H17" s="944"/>
    </row>
    <row r="18" spans="1:8">
      <c r="A18" s="62">
        <v>43038</v>
      </c>
      <c r="B18" s="950" t="s">
        <v>450</v>
      </c>
      <c r="C18" s="943"/>
      <c r="D18" s="645" t="s">
        <v>229</v>
      </c>
      <c r="E18" s="645" t="s">
        <v>406</v>
      </c>
      <c r="F18" s="950" t="s">
        <v>414</v>
      </c>
      <c r="G18" s="944"/>
      <c r="H18" s="944"/>
    </row>
    <row r="19" spans="1:8">
      <c r="A19" s="62">
        <v>43040</v>
      </c>
      <c r="B19" s="950" t="s">
        <v>450</v>
      </c>
      <c r="C19" s="943"/>
      <c r="D19" s="646" t="s">
        <v>229</v>
      </c>
      <c r="E19" s="646" t="s">
        <v>407</v>
      </c>
      <c r="F19" s="950" t="s">
        <v>416</v>
      </c>
      <c r="G19" s="944"/>
      <c r="H19" s="944"/>
    </row>
    <row r="20" spans="1:8">
      <c r="A20" s="62">
        <v>43043</v>
      </c>
      <c r="B20" s="950" t="s">
        <v>360</v>
      </c>
      <c r="C20" s="943"/>
      <c r="D20" s="648" t="s">
        <v>22</v>
      </c>
      <c r="E20" s="648" t="s">
        <v>406</v>
      </c>
      <c r="F20" s="950" t="s">
        <v>414</v>
      </c>
      <c r="G20" s="944"/>
      <c r="H20" s="944"/>
    </row>
    <row r="21" spans="1:8">
      <c r="A21" s="62">
        <v>43043</v>
      </c>
      <c r="B21" s="950" t="s">
        <v>468</v>
      </c>
      <c r="C21" s="943"/>
      <c r="D21" s="649" t="s">
        <v>22</v>
      </c>
      <c r="E21" s="649" t="s">
        <v>407</v>
      </c>
      <c r="F21" s="938" t="s">
        <v>469</v>
      </c>
      <c r="G21" s="939"/>
      <c r="H21" s="940"/>
    </row>
    <row r="22" spans="1:8">
      <c r="A22" s="62">
        <v>43044</v>
      </c>
      <c r="B22" s="943" t="s">
        <v>438</v>
      </c>
      <c r="C22" s="943"/>
      <c r="D22" s="226" t="s">
        <v>229</v>
      </c>
      <c r="E22" s="226" t="s">
        <v>407</v>
      </c>
      <c r="F22" s="950" t="s">
        <v>416</v>
      </c>
      <c r="G22" s="944"/>
      <c r="H22" s="944"/>
    </row>
    <row r="23" spans="1:8">
      <c r="A23" s="62">
        <v>43045</v>
      </c>
      <c r="B23" s="943" t="s">
        <v>428</v>
      </c>
      <c r="C23" s="943"/>
      <c r="D23" s="227" t="s">
        <v>229</v>
      </c>
      <c r="E23" s="227" t="s">
        <v>406</v>
      </c>
      <c r="F23" s="950" t="s">
        <v>480</v>
      </c>
      <c r="G23" s="944"/>
      <c r="H23" s="944"/>
    </row>
    <row r="24" spans="1:8">
      <c r="A24" s="62">
        <v>43046</v>
      </c>
      <c r="B24" s="943" t="s">
        <v>422</v>
      </c>
      <c r="C24" s="943"/>
      <c r="D24" s="227" t="s">
        <v>229</v>
      </c>
      <c r="E24" s="227" t="s">
        <v>406</v>
      </c>
      <c r="F24" s="950" t="s">
        <v>414</v>
      </c>
      <c r="G24" s="944"/>
      <c r="H24" s="944"/>
    </row>
    <row r="25" spans="1:8">
      <c r="A25" s="62">
        <v>43049</v>
      </c>
      <c r="B25" s="943" t="s">
        <v>360</v>
      </c>
      <c r="C25" s="943"/>
      <c r="D25" s="229" t="s">
        <v>22</v>
      </c>
      <c r="E25" s="229" t="s">
        <v>407</v>
      </c>
      <c r="F25" s="950" t="s">
        <v>416</v>
      </c>
      <c r="G25" s="944"/>
      <c r="H25" s="944"/>
    </row>
    <row r="26" spans="1:8">
      <c r="A26" s="62">
        <v>43049</v>
      </c>
      <c r="B26" s="950" t="s">
        <v>422</v>
      </c>
      <c r="C26" s="943"/>
      <c r="D26" s="664" t="s">
        <v>229</v>
      </c>
      <c r="E26" s="664" t="s">
        <v>407</v>
      </c>
      <c r="F26" s="950" t="s">
        <v>416</v>
      </c>
      <c r="G26" s="944"/>
      <c r="H26" s="944"/>
    </row>
    <row r="27" spans="1:8">
      <c r="A27" s="62">
        <v>43050</v>
      </c>
      <c r="B27" s="938" t="s">
        <v>410</v>
      </c>
      <c r="C27" s="956"/>
      <c r="D27" s="698" t="s">
        <v>86</v>
      </c>
      <c r="E27" s="698" t="s">
        <v>406</v>
      </c>
      <c r="F27" s="938" t="s">
        <v>538</v>
      </c>
      <c r="G27" s="958"/>
      <c r="H27" s="956"/>
    </row>
    <row r="28" spans="1:8">
      <c r="A28" s="62">
        <v>43050</v>
      </c>
      <c r="B28" s="938" t="s">
        <v>410</v>
      </c>
      <c r="C28" s="956"/>
      <c r="D28" s="698" t="s">
        <v>229</v>
      </c>
      <c r="E28" s="698" t="s">
        <v>407</v>
      </c>
      <c r="F28" s="938" t="s">
        <v>545</v>
      </c>
      <c r="G28" s="958"/>
      <c r="H28" s="956"/>
    </row>
    <row r="29" spans="1:8">
      <c r="A29" s="62">
        <v>43052</v>
      </c>
      <c r="B29" s="950" t="s">
        <v>468</v>
      </c>
      <c r="C29" s="943"/>
      <c r="D29" s="665" t="s">
        <v>22</v>
      </c>
      <c r="E29" s="665" t="s">
        <v>406</v>
      </c>
      <c r="F29" s="950" t="s">
        <v>412</v>
      </c>
      <c r="G29" s="944"/>
      <c r="H29" s="944"/>
    </row>
    <row r="30" spans="1:8">
      <c r="A30" s="62">
        <v>43056</v>
      </c>
      <c r="B30" s="943" t="s">
        <v>411</v>
      </c>
      <c r="C30" s="943"/>
      <c r="D30" s="230" t="s">
        <v>86</v>
      </c>
      <c r="E30" s="230" t="s">
        <v>407</v>
      </c>
      <c r="F30" s="950" t="s">
        <v>469</v>
      </c>
      <c r="G30" s="944"/>
      <c r="H30" s="944"/>
    </row>
    <row r="31" spans="1:8">
      <c r="A31" s="62">
        <v>43059</v>
      </c>
      <c r="B31" s="938" t="s">
        <v>415</v>
      </c>
      <c r="C31" s="942"/>
      <c r="D31" s="675" t="s">
        <v>86</v>
      </c>
      <c r="E31" s="675" t="s">
        <v>407</v>
      </c>
      <c r="F31" s="938" t="s">
        <v>416</v>
      </c>
      <c r="G31" s="954"/>
      <c r="H31" s="942"/>
    </row>
    <row r="32" spans="1:8">
      <c r="A32" s="62">
        <v>43059</v>
      </c>
      <c r="B32" s="943" t="s">
        <v>502</v>
      </c>
      <c r="C32" s="943"/>
      <c r="D32" s="232" t="s">
        <v>86</v>
      </c>
      <c r="E32" s="232" t="s">
        <v>406</v>
      </c>
      <c r="F32" s="950" t="s">
        <v>414</v>
      </c>
      <c r="G32" s="944"/>
      <c r="H32" s="944"/>
    </row>
    <row r="33" spans="1:8">
      <c r="A33" s="62">
        <v>43059</v>
      </c>
      <c r="B33" s="943" t="s">
        <v>450</v>
      </c>
      <c r="C33" s="943"/>
      <c r="D33" s="233" t="s">
        <v>229</v>
      </c>
      <c r="E33" s="233" t="s">
        <v>406</v>
      </c>
      <c r="F33" s="950" t="s">
        <v>514</v>
      </c>
      <c r="G33" s="944"/>
      <c r="H33" s="944"/>
    </row>
    <row r="34" spans="1:8">
      <c r="A34" s="270">
        <v>43059</v>
      </c>
      <c r="B34" s="954" t="s">
        <v>513</v>
      </c>
      <c r="C34" s="954"/>
      <c r="D34" s="64" t="s">
        <v>86</v>
      </c>
      <c r="E34" s="64" t="s">
        <v>407</v>
      </c>
      <c r="F34" s="938" t="s">
        <v>469</v>
      </c>
      <c r="G34" s="947"/>
      <c r="H34" s="948"/>
    </row>
    <row r="35" spans="1:8">
      <c r="A35" s="62">
        <v>43060</v>
      </c>
      <c r="B35" s="950" t="s">
        <v>515</v>
      </c>
      <c r="C35" s="943"/>
      <c r="D35" s="495" t="s">
        <v>86</v>
      </c>
      <c r="E35" s="495" t="s">
        <v>407</v>
      </c>
      <c r="F35" s="938" t="s">
        <v>408</v>
      </c>
      <c r="G35" s="947"/>
      <c r="H35" s="948"/>
    </row>
    <row r="36" spans="1:8">
      <c r="A36" s="62">
        <v>43061</v>
      </c>
      <c r="B36" s="950" t="s">
        <v>516</v>
      </c>
      <c r="C36" s="943"/>
      <c r="D36" s="680" t="s">
        <v>229</v>
      </c>
      <c r="E36" s="680" t="s">
        <v>407</v>
      </c>
      <c r="F36" s="950" t="s">
        <v>408</v>
      </c>
      <c r="G36" s="944"/>
      <c r="H36" s="944"/>
    </row>
    <row r="37" spans="1:8">
      <c r="A37" s="62">
        <v>43063</v>
      </c>
      <c r="B37" s="950" t="s">
        <v>502</v>
      </c>
      <c r="C37" s="943"/>
      <c r="D37" s="684" t="s">
        <v>86</v>
      </c>
      <c r="E37" s="684" t="s">
        <v>407</v>
      </c>
      <c r="F37" s="950" t="s">
        <v>416</v>
      </c>
      <c r="G37" s="944"/>
      <c r="H37" s="944"/>
    </row>
    <row r="38" spans="1:8">
      <c r="A38" s="62">
        <v>43066</v>
      </c>
      <c r="B38" s="950" t="s">
        <v>515</v>
      </c>
      <c r="C38" s="943"/>
      <c r="D38" s="690" t="s">
        <v>86</v>
      </c>
      <c r="E38" s="690" t="s">
        <v>406</v>
      </c>
      <c r="F38" s="950" t="s">
        <v>538</v>
      </c>
      <c r="G38" s="944"/>
      <c r="H38" s="944"/>
    </row>
    <row r="39" spans="1:8">
      <c r="A39" s="62">
        <v>43066</v>
      </c>
      <c r="B39" s="950" t="s">
        <v>409</v>
      </c>
      <c r="C39" s="943"/>
      <c r="D39" s="498" t="s">
        <v>229</v>
      </c>
      <c r="E39" s="498" t="s">
        <v>407</v>
      </c>
      <c r="F39" s="950" t="s">
        <v>469</v>
      </c>
      <c r="G39" s="944"/>
      <c r="H39" s="944"/>
    </row>
    <row r="40" spans="1:8">
      <c r="A40" s="62">
        <v>43069</v>
      </c>
      <c r="B40" s="938" t="s">
        <v>546</v>
      </c>
      <c r="C40" s="956"/>
      <c r="D40" s="698" t="s">
        <v>229</v>
      </c>
      <c r="E40" s="698" t="s">
        <v>406</v>
      </c>
      <c r="F40" s="938" t="s">
        <v>538</v>
      </c>
      <c r="G40" s="958"/>
      <c r="H40" s="956"/>
    </row>
    <row r="41" spans="1:8">
      <c r="A41" s="62">
        <v>43069</v>
      </c>
      <c r="B41" s="943" t="s">
        <v>546</v>
      </c>
      <c r="C41" s="943"/>
      <c r="D41" s="235" t="s">
        <v>229</v>
      </c>
      <c r="E41" s="235" t="s">
        <v>407</v>
      </c>
      <c r="F41" s="950" t="s">
        <v>545</v>
      </c>
      <c r="G41" s="944"/>
      <c r="H41" s="944"/>
    </row>
    <row r="42" spans="1:8">
      <c r="A42" s="62">
        <v>43070</v>
      </c>
      <c r="B42" s="943" t="s">
        <v>468</v>
      </c>
      <c r="C42" s="943"/>
      <c r="D42" s="235" t="s">
        <v>22</v>
      </c>
      <c r="E42" s="235" t="s">
        <v>407</v>
      </c>
      <c r="F42" s="950" t="s">
        <v>469</v>
      </c>
      <c r="G42" s="944"/>
      <c r="H42" s="944"/>
    </row>
    <row r="43" spans="1:8">
      <c r="A43" s="62">
        <v>43074</v>
      </c>
      <c r="B43" s="943" t="s">
        <v>516</v>
      </c>
      <c r="C43" s="943"/>
      <c r="D43" s="250" t="s">
        <v>86</v>
      </c>
      <c r="E43" s="236" t="s">
        <v>406</v>
      </c>
      <c r="F43" s="950" t="s">
        <v>538</v>
      </c>
      <c r="G43" s="944"/>
      <c r="H43" s="944"/>
    </row>
    <row r="44" spans="1:8">
      <c r="A44" s="62">
        <v>43074</v>
      </c>
      <c r="B44" s="943" t="s">
        <v>561</v>
      </c>
      <c r="C44" s="943"/>
      <c r="D44" s="236" t="s">
        <v>229</v>
      </c>
      <c r="E44" s="236" t="s">
        <v>407</v>
      </c>
      <c r="F44" s="950" t="s">
        <v>408</v>
      </c>
      <c r="G44" s="944"/>
      <c r="H44" s="944"/>
    </row>
    <row r="45" spans="1:8">
      <c r="A45" s="62">
        <v>43074</v>
      </c>
      <c r="B45" s="955" t="s">
        <v>562</v>
      </c>
      <c r="C45" s="955"/>
      <c r="D45" s="237" t="s">
        <v>86</v>
      </c>
      <c r="E45" s="237" t="s">
        <v>407</v>
      </c>
      <c r="F45" s="950" t="s">
        <v>408</v>
      </c>
      <c r="G45" s="944"/>
      <c r="H45" s="944"/>
    </row>
    <row r="46" spans="1:8">
      <c r="A46" s="62">
        <v>43075</v>
      </c>
      <c r="B46" s="943" t="s">
        <v>360</v>
      </c>
      <c r="C46" s="943"/>
      <c r="D46" s="238" t="s">
        <v>22</v>
      </c>
      <c r="E46" s="238" t="s">
        <v>406</v>
      </c>
      <c r="F46" s="950" t="s">
        <v>414</v>
      </c>
      <c r="G46" s="944"/>
      <c r="H46" s="944"/>
    </row>
    <row r="47" spans="1:8">
      <c r="A47" s="62">
        <v>43075</v>
      </c>
      <c r="B47" s="955" t="s">
        <v>400</v>
      </c>
      <c r="C47" s="955"/>
      <c r="D47" s="239" t="s">
        <v>229</v>
      </c>
      <c r="E47" s="239" t="s">
        <v>406</v>
      </c>
      <c r="F47" s="950" t="s">
        <v>414</v>
      </c>
      <c r="G47" s="944"/>
      <c r="H47" s="944"/>
    </row>
    <row r="48" spans="1:8">
      <c r="A48" s="62">
        <v>43077</v>
      </c>
      <c r="B48" s="943" t="s">
        <v>572</v>
      </c>
      <c r="C48" s="943"/>
      <c r="D48" s="239" t="s">
        <v>86</v>
      </c>
      <c r="E48" s="239" t="s">
        <v>406</v>
      </c>
      <c r="F48" s="950" t="s">
        <v>573</v>
      </c>
      <c r="G48" s="944"/>
      <c r="H48" s="944"/>
    </row>
    <row r="49" spans="1:8">
      <c r="A49" s="62">
        <v>43077</v>
      </c>
      <c r="B49" s="943" t="s">
        <v>360</v>
      </c>
      <c r="C49" s="943"/>
      <c r="D49" s="240" t="s">
        <v>22</v>
      </c>
      <c r="E49" s="240" t="s">
        <v>407</v>
      </c>
      <c r="F49" s="950" t="s">
        <v>416</v>
      </c>
      <c r="G49" s="944"/>
      <c r="H49" s="944"/>
    </row>
    <row r="50" spans="1:8">
      <c r="A50" s="62">
        <v>43080</v>
      </c>
      <c r="B50" s="943" t="s">
        <v>409</v>
      </c>
      <c r="C50" s="943"/>
      <c r="D50" s="240" t="s">
        <v>229</v>
      </c>
      <c r="E50" s="240" t="s">
        <v>406</v>
      </c>
      <c r="F50" s="950" t="s">
        <v>412</v>
      </c>
      <c r="G50" s="944"/>
      <c r="H50" s="944"/>
    </row>
    <row r="51" spans="1:8">
      <c r="A51" s="62">
        <v>43080</v>
      </c>
      <c r="B51" s="943" t="s">
        <v>468</v>
      </c>
      <c r="C51" s="943"/>
      <c r="D51" s="241" t="s">
        <v>22</v>
      </c>
      <c r="E51" s="241" t="s">
        <v>406</v>
      </c>
      <c r="F51" s="950" t="s">
        <v>412</v>
      </c>
      <c r="G51" s="944"/>
      <c r="H51" s="944"/>
    </row>
    <row r="52" spans="1:8">
      <c r="A52" s="62">
        <v>43083</v>
      </c>
      <c r="B52" s="943" t="s">
        <v>595</v>
      </c>
      <c r="C52" s="943"/>
      <c r="D52" s="242" t="s">
        <v>86</v>
      </c>
      <c r="E52" s="242" t="s">
        <v>407</v>
      </c>
      <c r="F52" s="950" t="s">
        <v>408</v>
      </c>
      <c r="G52" s="944"/>
      <c r="H52" s="944"/>
    </row>
    <row r="53" spans="1:8">
      <c r="A53" s="62">
        <v>43083</v>
      </c>
      <c r="B53" s="943" t="s">
        <v>596</v>
      </c>
      <c r="C53" s="943"/>
      <c r="D53" s="243" t="s">
        <v>86</v>
      </c>
      <c r="E53" s="243" t="s">
        <v>406</v>
      </c>
      <c r="F53" s="950" t="s">
        <v>414</v>
      </c>
      <c r="G53" s="944"/>
      <c r="H53" s="944"/>
    </row>
    <row r="54" spans="1:8">
      <c r="A54" s="62">
        <v>43084</v>
      </c>
      <c r="B54" s="943" t="s">
        <v>599</v>
      </c>
      <c r="C54" s="943"/>
      <c r="D54" s="243" t="s">
        <v>229</v>
      </c>
      <c r="E54" s="243" t="s">
        <v>407</v>
      </c>
      <c r="F54" s="950" t="s">
        <v>408</v>
      </c>
      <c r="G54" s="944"/>
      <c r="H54" s="944"/>
    </row>
    <row r="55" spans="1:8">
      <c r="A55" s="62">
        <v>43087</v>
      </c>
      <c r="B55" s="950" t="s">
        <v>422</v>
      </c>
      <c r="C55" s="943"/>
      <c r="D55" s="500" t="s">
        <v>229</v>
      </c>
      <c r="E55" s="500" t="s">
        <v>406</v>
      </c>
      <c r="F55" s="938" t="s">
        <v>414</v>
      </c>
      <c r="G55" s="939"/>
      <c r="H55" s="940"/>
    </row>
    <row r="56" spans="1:8">
      <c r="A56" s="62">
        <v>43087</v>
      </c>
      <c r="B56" s="938" t="s">
        <v>596</v>
      </c>
      <c r="C56" s="940"/>
      <c r="D56" s="500" t="s">
        <v>86</v>
      </c>
      <c r="E56" s="500" t="s">
        <v>407</v>
      </c>
      <c r="F56" s="938" t="s">
        <v>416</v>
      </c>
      <c r="G56" s="939"/>
      <c r="H56" s="940"/>
    </row>
    <row r="57" spans="1:8">
      <c r="A57" s="62">
        <v>43087</v>
      </c>
      <c r="B57" s="950" t="s">
        <v>513</v>
      </c>
      <c r="C57" s="943"/>
      <c r="D57" s="503" t="s">
        <v>86</v>
      </c>
      <c r="E57" s="503" t="s">
        <v>406</v>
      </c>
      <c r="F57" s="950" t="s">
        <v>412</v>
      </c>
      <c r="G57" s="944"/>
      <c r="H57" s="944"/>
    </row>
    <row r="58" spans="1:8">
      <c r="A58" s="62">
        <v>43088</v>
      </c>
      <c r="B58" s="950" t="s">
        <v>606</v>
      </c>
      <c r="C58" s="943"/>
      <c r="D58" s="503" t="s">
        <v>229</v>
      </c>
      <c r="E58" s="503" t="s">
        <v>407</v>
      </c>
      <c r="F58" s="950" t="s">
        <v>408</v>
      </c>
      <c r="G58" s="944"/>
      <c r="H58" s="944"/>
    </row>
    <row r="59" spans="1:8">
      <c r="A59" s="62">
        <v>43089</v>
      </c>
      <c r="B59" s="950" t="s">
        <v>400</v>
      </c>
      <c r="C59" s="943"/>
      <c r="D59" s="504" t="s">
        <v>229</v>
      </c>
      <c r="E59" s="504" t="s">
        <v>407</v>
      </c>
      <c r="F59" s="950" t="s">
        <v>416</v>
      </c>
      <c r="G59" s="944"/>
      <c r="H59" s="944"/>
    </row>
    <row r="60" spans="1:8">
      <c r="A60" s="62">
        <v>43090</v>
      </c>
      <c r="B60" s="950" t="s">
        <v>409</v>
      </c>
      <c r="C60" s="943"/>
      <c r="D60" s="505" t="s">
        <v>229</v>
      </c>
      <c r="E60" s="505" t="s">
        <v>407</v>
      </c>
      <c r="F60" s="950" t="s">
        <v>469</v>
      </c>
      <c r="G60" s="944"/>
      <c r="H60" s="944"/>
    </row>
    <row r="61" spans="1:8">
      <c r="A61" s="62">
        <v>43091</v>
      </c>
      <c r="B61" s="941" t="s">
        <v>614</v>
      </c>
      <c r="C61" s="954"/>
      <c r="D61" s="64" t="s">
        <v>229</v>
      </c>
      <c r="E61" s="64" t="s">
        <v>407</v>
      </c>
      <c r="F61" s="941" t="s">
        <v>408</v>
      </c>
      <c r="G61" s="954"/>
      <c r="H61" s="942"/>
    </row>
    <row r="62" spans="1:8">
      <c r="A62" s="62">
        <v>43091</v>
      </c>
      <c r="B62" s="943" t="s">
        <v>606</v>
      </c>
      <c r="C62" s="943"/>
      <c r="D62" s="244" t="s">
        <v>229</v>
      </c>
      <c r="E62" s="244" t="s">
        <v>406</v>
      </c>
      <c r="F62" s="950" t="s">
        <v>538</v>
      </c>
      <c r="G62" s="944"/>
      <c r="H62" s="944"/>
    </row>
    <row r="63" spans="1:8">
      <c r="A63" s="62">
        <v>43096</v>
      </c>
      <c r="B63" s="941" t="s">
        <v>626</v>
      </c>
      <c r="C63" s="942"/>
      <c r="D63" s="244" t="s">
        <v>86</v>
      </c>
      <c r="E63" s="244" t="s">
        <v>407</v>
      </c>
      <c r="F63" s="938" t="s">
        <v>408</v>
      </c>
      <c r="G63" s="947"/>
      <c r="H63" s="948"/>
    </row>
    <row r="64" spans="1:8">
      <c r="A64" s="62">
        <v>43096</v>
      </c>
      <c r="B64" s="941" t="s">
        <v>627</v>
      </c>
      <c r="C64" s="942"/>
      <c r="D64" s="245" t="s">
        <v>229</v>
      </c>
      <c r="E64" s="245" t="s">
        <v>407</v>
      </c>
      <c r="F64" s="938" t="s">
        <v>408</v>
      </c>
      <c r="G64" s="947"/>
      <c r="H64" s="948"/>
    </row>
    <row r="65" spans="1:8">
      <c r="A65" s="62">
        <v>43098</v>
      </c>
      <c r="B65" s="941" t="s">
        <v>642</v>
      </c>
      <c r="C65" s="942"/>
      <c r="D65" s="246" t="s">
        <v>229</v>
      </c>
      <c r="E65" s="246" t="s">
        <v>407</v>
      </c>
      <c r="F65" s="938" t="s">
        <v>408</v>
      </c>
      <c r="G65" s="947"/>
      <c r="H65" s="948"/>
    </row>
    <row r="66" spans="1:8">
      <c r="A66" s="62">
        <v>43098</v>
      </c>
      <c r="B66" s="941" t="s">
        <v>643</v>
      </c>
      <c r="C66" s="942"/>
      <c r="D66" s="247" t="s">
        <v>229</v>
      </c>
      <c r="E66" s="247" t="s">
        <v>407</v>
      </c>
      <c r="F66" s="938" t="s">
        <v>408</v>
      </c>
      <c r="G66" s="947"/>
      <c r="H66" s="948"/>
    </row>
    <row r="67" spans="1:8">
      <c r="A67" s="62">
        <v>43099</v>
      </c>
      <c r="B67" s="943" t="s">
        <v>400</v>
      </c>
      <c r="C67" s="943"/>
      <c r="D67" s="248" t="s">
        <v>229</v>
      </c>
      <c r="E67" s="248" t="s">
        <v>406</v>
      </c>
      <c r="F67" s="950" t="s">
        <v>414</v>
      </c>
      <c r="G67" s="944"/>
      <c r="H67" s="944"/>
    </row>
    <row r="68" spans="1:8">
      <c r="A68" s="65"/>
      <c r="B68" s="950"/>
      <c r="C68" s="943"/>
      <c r="D68" s="506"/>
      <c r="E68" s="506"/>
      <c r="F68" s="950"/>
      <c r="G68" s="944"/>
      <c r="H68" s="944"/>
    </row>
    <row r="69" spans="1:8">
      <c r="A69" s="62"/>
      <c r="B69" s="950"/>
      <c r="C69" s="943"/>
      <c r="D69" s="506"/>
      <c r="E69" s="506"/>
      <c r="F69" s="950"/>
      <c r="G69" s="944"/>
      <c r="H69" s="944"/>
    </row>
    <row r="70" spans="1:8">
      <c r="A70" s="62"/>
      <c r="B70" s="950"/>
      <c r="C70" s="943"/>
      <c r="D70" s="506"/>
      <c r="E70" s="506"/>
      <c r="F70" s="950"/>
      <c r="G70" s="944"/>
      <c r="H70" s="944"/>
    </row>
    <row r="71" spans="1:8">
      <c r="A71" s="62"/>
      <c r="B71" s="943"/>
      <c r="C71" s="943"/>
      <c r="D71" s="249"/>
      <c r="E71" s="249"/>
      <c r="F71" s="950"/>
      <c r="G71" s="944"/>
      <c r="H71" s="944"/>
    </row>
    <row r="72" spans="1:8">
      <c r="A72" s="62"/>
      <c r="B72" s="950"/>
      <c r="C72" s="943"/>
      <c r="D72" s="507"/>
      <c r="E72" s="507"/>
      <c r="F72" s="950"/>
      <c r="G72" s="944"/>
      <c r="H72" s="944"/>
    </row>
    <row r="73" spans="1:8">
      <c r="A73" s="62"/>
      <c r="B73" s="950"/>
      <c r="C73" s="943"/>
      <c r="D73" s="507"/>
      <c r="E73" s="507"/>
      <c r="F73" s="950"/>
      <c r="G73" s="944"/>
      <c r="H73" s="944"/>
    </row>
    <row r="74" spans="1:8">
      <c r="A74" s="62"/>
      <c r="B74" s="943"/>
      <c r="C74" s="943"/>
      <c r="D74" s="251"/>
      <c r="E74" s="251"/>
      <c r="F74" s="950"/>
      <c r="G74" s="944"/>
      <c r="H74" s="944"/>
    </row>
    <row r="75" spans="1:8">
      <c r="A75" s="62"/>
      <c r="B75" s="943"/>
      <c r="C75" s="943"/>
      <c r="D75" s="251"/>
      <c r="E75" s="251"/>
      <c r="F75" s="950"/>
      <c r="G75" s="944"/>
      <c r="H75" s="944"/>
    </row>
    <row r="76" spans="1:8">
      <c r="A76" s="62"/>
      <c r="B76" s="943"/>
      <c r="C76" s="943"/>
      <c r="D76" s="252"/>
      <c r="E76" s="252"/>
      <c r="F76" s="950"/>
      <c r="G76" s="944"/>
      <c r="H76" s="944"/>
    </row>
    <row r="77" spans="1:8">
      <c r="A77" s="62"/>
      <c r="B77" s="943"/>
      <c r="C77" s="943"/>
      <c r="D77" s="252"/>
      <c r="E77" s="252"/>
      <c r="F77" s="950"/>
      <c r="G77" s="944"/>
      <c r="H77" s="944"/>
    </row>
    <row r="78" spans="1:8">
      <c r="A78" s="62"/>
      <c r="B78" s="943"/>
      <c r="C78" s="943"/>
      <c r="D78" s="252"/>
      <c r="E78" s="252"/>
      <c r="F78" s="950"/>
      <c r="G78" s="944"/>
      <c r="H78" s="944"/>
    </row>
    <row r="79" spans="1:8">
      <c r="A79" s="62"/>
      <c r="B79" s="943"/>
      <c r="C79" s="943"/>
      <c r="D79" s="252"/>
      <c r="E79" s="252"/>
      <c r="F79" s="950"/>
      <c r="G79" s="944"/>
      <c r="H79" s="944"/>
    </row>
    <row r="80" spans="1:8">
      <c r="A80" s="62"/>
      <c r="B80" s="943"/>
      <c r="C80" s="943"/>
      <c r="D80" s="253"/>
      <c r="E80" s="253"/>
      <c r="F80" s="950"/>
      <c r="G80" s="944"/>
      <c r="H80" s="944"/>
    </row>
    <row r="81" spans="1:8">
      <c r="A81" s="62"/>
      <c r="B81" s="943"/>
      <c r="C81" s="943"/>
      <c r="D81" s="253"/>
      <c r="E81" s="253"/>
      <c r="F81" s="950"/>
      <c r="G81" s="944"/>
      <c r="H81" s="944"/>
    </row>
    <row r="82" spans="1:8">
      <c r="A82" s="62"/>
      <c r="B82" s="943"/>
      <c r="C82" s="943"/>
      <c r="D82" s="254"/>
      <c r="E82" s="254"/>
      <c r="F82" s="950"/>
      <c r="G82" s="944"/>
      <c r="H82" s="944"/>
    </row>
    <row r="83" spans="1:8">
      <c r="A83" s="62"/>
      <c r="B83" s="941"/>
      <c r="C83" s="942"/>
      <c r="D83" s="255"/>
      <c r="E83" s="255"/>
      <c r="F83" s="938"/>
      <c r="G83" s="939"/>
      <c r="H83" s="940"/>
    </row>
    <row r="84" spans="1:8">
      <c r="A84" s="62"/>
      <c r="B84" s="941"/>
      <c r="C84" s="942"/>
      <c r="D84" s="255"/>
      <c r="E84" s="255"/>
      <c r="F84" s="938"/>
      <c r="G84" s="939"/>
      <c r="H84" s="940"/>
    </row>
    <row r="85" spans="1:8">
      <c r="A85" s="62"/>
      <c r="B85" s="941"/>
      <c r="C85" s="942"/>
      <c r="D85" s="518"/>
      <c r="E85" s="518"/>
      <c r="F85" s="938"/>
      <c r="G85" s="958"/>
      <c r="H85" s="956"/>
    </row>
    <row r="86" spans="1:8">
      <c r="A86" s="62"/>
      <c r="B86" s="938"/>
      <c r="C86" s="940"/>
      <c r="D86" s="515"/>
      <c r="E86" s="515"/>
      <c r="F86" s="938"/>
      <c r="G86" s="939"/>
      <c r="H86" s="940"/>
    </row>
    <row r="87" spans="1:8">
      <c r="A87" s="62"/>
      <c r="B87" s="938"/>
      <c r="C87" s="940"/>
      <c r="D87" s="516"/>
      <c r="E87" s="516"/>
      <c r="F87" s="938"/>
      <c r="G87" s="939"/>
      <c r="H87" s="940"/>
    </row>
    <row r="88" spans="1:8">
      <c r="A88" s="183"/>
      <c r="B88" s="938"/>
      <c r="C88" s="940"/>
      <c r="D88" s="516"/>
      <c r="E88" s="516"/>
      <c r="F88" s="938"/>
      <c r="G88" s="939"/>
      <c r="H88" s="940"/>
    </row>
    <row r="89" spans="1:8">
      <c r="A89" s="62"/>
      <c r="B89" s="938"/>
      <c r="C89" s="940"/>
      <c r="D89" s="516"/>
      <c r="E89" s="516"/>
      <c r="F89" s="938"/>
      <c r="G89" s="939"/>
      <c r="H89" s="940"/>
    </row>
    <row r="90" spans="1:8">
      <c r="A90" s="62"/>
      <c r="B90" s="949"/>
      <c r="C90" s="943"/>
      <c r="D90" s="256"/>
      <c r="E90" s="256"/>
      <c r="F90" s="949"/>
      <c r="G90" s="944"/>
      <c r="H90" s="944"/>
    </row>
    <row r="91" spans="1:8">
      <c r="A91" s="62"/>
      <c r="B91" s="949"/>
      <c r="C91" s="943"/>
      <c r="D91" s="256"/>
      <c r="E91" s="258"/>
      <c r="F91" s="949"/>
      <c r="G91" s="944"/>
      <c r="H91" s="944"/>
    </row>
    <row r="92" spans="1:8">
      <c r="A92" s="62"/>
      <c r="B92" s="949"/>
      <c r="C92" s="943"/>
      <c r="D92" s="256"/>
      <c r="E92" s="256"/>
      <c r="F92" s="949"/>
      <c r="G92" s="944"/>
      <c r="H92" s="944"/>
    </row>
    <row r="93" spans="1:8">
      <c r="A93" s="62"/>
      <c r="B93" s="943"/>
      <c r="C93" s="943"/>
      <c r="D93" s="257"/>
      <c r="E93" s="257"/>
      <c r="F93" s="949"/>
      <c r="G93" s="944"/>
      <c r="H93" s="944"/>
    </row>
    <row r="94" spans="1:8">
      <c r="A94" s="62"/>
      <c r="B94" s="943"/>
      <c r="C94" s="943"/>
      <c r="D94" s="257"/>
      <c r="E94" s="257"/>
      <c r="F94" s="949"/>
      <c r="G94" s="944"/>
      <c r="H94" s="944"/>
    </row>
    <row r="95" spans="1:8">
      <c r="A95" s="62"/>
      <c r="B95" s="943"/>
      <c r="C95" s="943"/>
      <c r="D95" s="259"/>
      <c r="E95" s="259"/>
      <c r="F95" s="949"/>
      <c r="G95" s="944"/>
      <c r="H95" s="944"/>
    </row>
    <row r="96" spans="1:8">
      <c r="A96" s="62"/>
      <c r="B96" s="957"/>
      <c r="C96" s="943"/>
      <c r="D96" s="261"/>
      <c r="E96" s="261"/>
      <c r="F96" s="949"/>
      <c r="G96" s="944"/>
      <c r="H96" s="944"/>
    </row>
    <row r="97" spans="1:8">
      <c r="A97" s="62"/>
      <c r="B97" s="943"/>
      <c r="C97" s="943"/>
      <c r="D97" s="260"/>
      <c r="E97" s="260"/>
      <c r="F97" s="949"/>
      <c r="G97" s="944"/>
      <c r="H97" s="944"/>
    </row>
    <row r="98" spans="1:8">
      <c r="A98" s="62"/>
      <c r="B98" s="943"/>
      <c r="C98" s="943"/>
      <c r="D98" s="262"/>
      <c r="E98" s="262"/>
      <c r="F98" s="949"/>
      <c r="G98" s="944"/>
      <c r="H98" s="944"/>
    </row>
    <row r="99" spans="1:8">
      <c r="A99" s="62"/>
      <c r="B99" s="949"/>
      <c r="C99" s="943"/>
      <c r="D99" s="263"/>
      <c r="E99" s="263"/>
      <c r="F99" s="949"/>
      <c r="G99" s="944"/>
      <c r="H99" s="944"/>
    </row>
    <row r="100" spans="1:8">
      <c r="A100" s="62"/>
      <c r="B100" s="949"/>
      <c r="C100" s="943"/>
      <c r="D100" s="263"/>
      <c r="E100" s="263"/>
      <c r="F100" s="949"/>
      <c r="G100" s="944"/>
      <c r="H100" s="944"/>
    </row>
    <row r="101" spans="1:8">
      <c r="A101" s="62"/>
      <c r="B101" s="949"/>
      <c r="C101" s="943"/>
      <c r="D101" s="264"/>
      <c r="E101" s="264"/>
      <c r="F101" s="949"/>
      <c r="G101" s="944"/>
      <c r="H101" s="944"/>
    </row>
    <row r="102" spans="1:8">
      <c r="A102" s="62"/>
      <c r="B102" s="949"/>
      <c r="C102" s="943"/>
      <c r="D102" s="265"/>
      <c r="E102" s="265"/>
      <c r="F102" s="949"/>
      <c r="G102" s="944"/>
      <c r="H102" s="944"/>
    </row>
    <row r="103" spans="1:8">
      <c r="A103" s="62"/>
      <c r="B103" s="949"/>
      <c r="C103" s="943"/>
      <c r="D103" s="267"/>
      <c r="E103" s="267"/>
      <c r="F103" s="949"/>
      <c r="G103" s="944"/>
      <c r="H103" s="944"/>
    </row>
    <row r="104" spans="1:8">
      <c r="A104" s="270"/>
      <c r="B104" s="954"/>
      <c r="C104" s="954"/>
      <c r="D104" s="271"/>
      <c r="E104" s="271"/>
      <c r="F104" s="941"/>
      <c r="G104" s="954"/>
      <c r="H104" s="954"/>
    </row>
    <row r="105" spans="1:8">
      <c r="A105" s="62"/>
      <c r="B105" s="943"/>
      <c r="C105" s="943"/>
      <c r="D105" s="268"/>
      <c r="E105" s="269"/>
      <c r="F105" s="949"/>
      <c r="G105" s="944"/>
      <c r="H105" s="944"/>
    </row>
    <row r="106" spans="1:8">
      <c r="A106" s="62"/>
      <c r="B106" s="949"/>
      <c r="C106" s="943"/>
      <c r="D106" s="269"/>
      <c r="E106" s="269"/>
      <c r="F106" s="949"/>
      <c r="G106" s="944"/>
      <c r="H106" s="944"/>
    </row>
    <row r="107" spans="1:8">
      <c r="A107" s="62"/>
      <c r="B107" s="949"/>
      <c r="C107" s="943"/>
      <c r="D107" s="269"/>
      <c r="E107" s="269"/>
      <c r="F107" s="949"/>
      <c r="G107" s="944"/>
      <c r="H107" s="944"/>
    </row>
    <row r="108" spans="1:8">
      <c r="A108" s="62"/>
      <c r="B108" s="949"/>
      <c r="C108" s="943"/>
      <c r="D108" s="269"/>
      <c r="E108" s="269"/>
      <c r="F108" s="949"/>
      <c r="G108" s="944"/>
      <c r="H108" s="944"/>
    </row>
    <row r="109" spans="1:8">
      <c r="A109" s="73"/>
      <c r="B109" s="943"/>
      <c r="C109" s="943"/>
      <c r="D109" s="268"/>
      <c r="E109" s="268"/>
      <c r="F109" s="944"/>
      <c r="G109" s="944"/>
      <c r="H109" s="944"/>
    </row>
    <row r="110" spans="1:8">
      <c r="A110" s="73"/>
      <c r="B110" s="943"/>
      <c r="C110" s="943"/>
      <c r="D110" s="272"/>
      <c r="E110" s="272"/>
      <c r="F110" s="944"/>
      <c r="G110" s="944"/>
      <c r="H110" s="944"/>
    </row>
    <row r="111" spans="1:8">
      <c r="A111" s="73"/>
      <c r="B111" s="943"/>
      <c r="C111" s="943"/>
      <c r="D111" s="272"/>
      <c r="E111" s="272"/>
      <c r="F111" s="944"/>
      <c r="G111" s="944"/>
      <c r="H111" s="944"/>
    </row>
    <row r="112" spans="1:8">
      <c r="A112" s="73"/>
      <c r="B112" s="943"/>
      <c r="C112" s="943"/>
      <c r="D112" s="273"/>
      <c r="E112" s="273"/>
      <c r="F112" s="944"/>
      <c r="G112" s="944"/>
      <c r="H112" s="944"/>
    </row>
    <row r="113" spans="1:8">
      <c r="A113" s="73"/>
      <c r="B113" s="943"/>
      <c r="C113" s="943"/>
      <c r="D113" s="273"/>
      <c r="E113" s="273"/>
      <c r="F113" s="944"/>
      <c r="G113" s="944"/>
      <c r="H113" s="944"/>
    </row>
    <row r="114" spans="1:8">
      <c r="A114" s="73"/>
      <c r="B114" s="943"/>
      <c r="C114" s="943"/>
      <c r="D114" s="273"/>
      <c r="E114" s="273"/>
      <c r="F114" s="944"/>
      <c r="G114" s="944"/>
      <c r="H114" s="944"/>
    </row>
    <row r="115" spans="1:8">
      <c r="A115" s="73"/>
      <c r="B115" s="943"/>
      <c r="C115" s="943"/>
      <c r="D115" s="274"/>
      <c r="E115" s="274"/>
      <c r="F115" s="944"/>
      <c r="G115" s="944"/>
      <c r="H115" s="944"/>
    </row>
    <row r="116" spans="1:8">
      <c r="A116" s="73"/>
      <c r="B116" s="943"/>
      <c r="C116" s="943"/>
      <c r="D116" s="275"/>
      <c r="E116" s="275"/>
      <c r="F116" s="944"/>
      <c r="G116" s="944"/>
      <c r="H116" s="944"/>
    </row>
    <row r="117" spans="1:8">
      <c r="A117" s="73"/>
      <c r="B117" s="943"/>
      <c r="C117" s="943"/>
      <c r="D117" s="276"/>
      <c r="E117" s="276"/>
      <c r="F117" s="944"/>
      <c r="G117" s="944"/>
      <c r="H117" s="944"/>
    </row>
    <row r="118" spans="1:8">
      <c r="A118" s="73"/>
      <c r="B118" s="943"/>
      <c r="C118" s="943"/>
      <c r="D118" s="277"/>
      <c r="E118" s="277"/>
      <c r="F118" s="944"/>
      <c r="G118" s="944"/>
      <c r="H118" s="944"/>
    </row>
    <row r="119" spans="1:8">
      <c r="A119" s="73"/>
      <c r="B119" s="943"/>
      <c r="C119" s="943"/>
      <c r="D119" s="74"/>
      <c r="E119" s="277"/>
      <c r="F119" s="943"/>
      <c r="G119" s="943"/>
      <c r="H119" s="943"/>
    </row>
    <row r="120" spans="1:8">
      <c r="A120" s="73"/>
      <c r="B120" s="943"/>
      <c r="C120" s="943"/>
      <c r="D120" s="74"/>
      <c r="E120" s="278"/>
      <c r="F120" s="943"/>
      <c r="G120" s="943"/>
      <c r="H120" s="943"/>
    </row>
    <row r="121" spans="1:8">
      <c r="A121" s="73"/>
      <c r="B121" s="943"/>
      <c r="C121" s="943"/>
      <c r="D121" s="74"/>
      <c r="E121" s="278"/>
      <c r="F121" s="943"/>
      <c r="G121" s="943"/>
      <c r="H121" s="943"/>
    </row>
    <row r="122" spans="1:8">
      <c r="A122" s="73"/>
      <c r="B122" s="943"/>
      <c r="C122" s="943"/>
      <c r="D122" s="74"/>
      <c r="E122" s="279"/>
      <c r="F122" s="943"/>
      <c r="G122" s="943"/>
      <c r="H122" s="943"/>
    </row>
    <row r="123" spans="1:8">
      <c r="A123" s="73"/>
      <c r="B123" s="941"/>
      <c r="C123" s="942"/>
      <c r="D123" s="74"/>
      <c r="E123" s="279"/>
      <c r="F123" s="941"/>
      <c r="G123" s="954"/>
      <c r="H123" s="942"/>
    </row>
    <row r="124" spans="1:8">
      <c r="A124" s="73"/>
      <c r="B124" s="941"/>
      <c r="C124" s="942"/>
      <c r="D124" s="74"/>
      <c r="E124" s="279"/>
      <c r="F124" s="941"/>
      <c r="G124" s="954"/>
      <c r="H124" s="942"/>
    </row>
    <row r="125" spans="1:8">
      <c r="A125" s="75"/>
      <c r="B125" s="943"/>
      <c r="C125" s="943"/>
      <c r="D125" s="74"/>
      <c r="E125" s="279"/>
      <c r="F125" s="943"/>
      <c r="G125" s="943"/>
      <c r="H125" s="943"/>
    </row>
    <row r="126" spans="1:8">
      <c r="A126" s="62"/>
      <c r="B126" s="943"/>
      <c r="C126" s="943"/>
      <c r="D126" s="280"/>
      <c r="E126" s="280"/>
      <c r="F126" s="944"/>
      <c r="G126" s="944"/>
      <c r="H126" s="944"/>
    </row>
    <row r="127" spans="1:8">
      <c r="A127" s="65"/>
      <c r="B127" s="941"/>
      <c r="C127" s="942"/>
      <c r="D127" s="280"/>
      <c r="E127" s="280"/>
      <c r="F127" s="946"/>
      <c r="G127" s="947"/>
      <c r="H127" s="948"/>
    </row>
    <row r="128" spans="1:8">
      <c r="A128" s="62"/>
      <c r="B128" s="943"/>
      <c r="C128" s="943"/>
      <c r="D128" s="281"/>
      <c r="E128" s="281"/>
      <c r="F128" s="944"/>
      <c r="G128" s="944"/>
      <c r="H128" s="944"/>
    </row>
    <row r="129" spans="1:8">
      <c r="A129" s="62"/>
      <c r="B129" s="943"/>
      <c r="C129" s="943"/>
      <c r="D129" s="281"/>
      <c r="E129" s="281"/>
      <c r="F129" s="944"/>
      <c r="G129" s="944"/>
      <c r="H129" s="944"/>
    </row>
    <row r="130" spans="1:8">
      <c r="A130" s="62"/>
      <c r="B130" s="943"/>
      <c r="C130" s="943"/>
      <c r="D130" s="281"/>
      <c r="E130" s="281"/>
      <c r="F130" s="944"/>
      <c r="G130" s="944"/>
      <c r="H130" s="944"/>
    </row>
    <row r="131" spans="1:8">
      <c r="A131" s="62"/>
      <c r="B131" s="943"/>
      <c r="C131" s="943"/>
      <c r="D131" s="282"/>
      <c r="E131" s="282"/>
      <c r="F131" s="943"/>
      <c r="G131" s="944"/>
      <c r="H131" s="944"/>
    </row>
    <row r="132" spans="1:8">
      <c r="A132" s="62"/>
      <c r="B132" s="943"/>
      <c r="C132" s="943"/>
      <c r="D132" s="282"/>
      <c r="E132" s="282"/>
      <c r="F132" s="943"/>
      <c r="G132" s="944"/>
      <c r="H132" s="944"/>
    </row>
    <row r="133" spans="1:8">
      <c r="A133" s="62"/>
      <c r="B133" s="943"/>
      <c r="C133" s="943"/>
      <c r="D133" s="282"/>
      <c r="E133" s="282"/>
      <c r="F133" s="943"/>
      <c r="G133" s="944"/>
      <c r="H133" s="944"/>
    </row>
    <row r="134" spans="1:8">
      <c r="A134" s="62"/>
      <c r="B134" s="943"/>
      <c r="C134" s="943"/>
      <c r="D134" s="282"/>
      <c r="E134" s="282"/>
      <c r="F134" s="943"/>
      <c r="G134" s="944"/>
      <c r="H134" s="944"/>
    </row>
    <row r="135" spans="1:8">
      <c r="A135" s="62"/>
      <c r="B135" s="943"/>
      <c r="C135" s="943"/>
      <c r="D135" s="63"/>
      <c r="E135" s="63"/>
      <c r="F135" s="944"/>
      <c r="G135" s="944"/>
      <c r="H135" s="944"/>
    </row>
    <row r="136" spans="1:8">
      <c r="A136" s="62"/>
      <c r="B136" s="943"/>
      <c r="C136" s="943"/>
      <c r="D136" s="63"/>
      <c r="E136" s="63"/>
      <c r="F136" s="944"/>
      <c r="G136" s="944"/>
      <c r="H136" s="944"/>
    </row>
    <row r="137" spans="1:8">
      <c r="A137" s="62"/>
      <c r="B137" s="943"/>
      <c r="C137" s="943"/>
      <c r="D137" s="63"/>
      <c r="E137" s="63"/>
      <c r="F137" s="944"/>
      <c r="G137" s="944"/>
      <c r="H137" s="944"/>
    </row>
    <row r="138" spans="1:8">
      <c r="A138" s="62"/>
      <c r="B138" s="943"/>
      <c r="C138" s="943"/>
      <c r="D138" s="63"/>
      <c r="E138" s="63"/>
      <c r="F138" s="944"/>
      <c r="G138" s="944"/>
      <c r="H138" s="944"/>
    </row>
    <row r="139" spans="1:8">
      <c r="A139" s="62"/>
      <c r="B139" s="943"/>
      <c r="C139" s="943"/>
      <c r="D139" s="63"/>
      <c r="E139" s="63"/>
      <c r="F139" s="944"/>
      <c r="G139" s="944"/>
      <c r="H139" s="944"/>
    </row>
    <row r="140" spans="1:8">
      <c r="A140" s="62"/>
      <c r="B140" s="943"/>
      <c r="C140" s="943"/>
      <c r="D140" s="63"/>
      <c r="E140" s="63"/>
      <c r="F140" s="944"/>
      <c r="G140" s="944"/>
      <c r="H140" s="944"/>
    </row>
    <row r="141" spans="1:8">
      <c r="A141" s="62"/>
      <c r="B141" s="943"/>
      <c r="C141" s="943"/>
      <c r="D141" s="63"/>
      <c r="E141" s="63"/>
      <c r="F141" s="944"/>
      <c r="G141" s="944"/>
      <c r="H141" s="944"/>
    </row>
    <row r="142" spans="1:8">
      <c r="A142" s="62"/>
      <c r="B142" s="943"/>
      <c r="C142" s="943"/>
      <c r="D142" s="63"/>
      <c r="E142" s="63"/>
      <c r="F142" s="944"/>
      <c r="G142" s="944"/>
      <c r="H142" s="944"/>
    </row>
    <row r="143" spans="1:8">
      <c r="A143" s="62"/>
      <c r="B143" s="943"/>
      <c r="C143" s="943"/>
      <c r="D143" s="63"/>
      <c r="E143" s="63"/>
      <c r="F143" s="944"/>
      <c r="G143" s="944"/>
      <c r="H143" s="944"/>
    </row>
    <row r="144" spans="1:8">
      <c r="A144" s="62"/>
      <c r="B144" s="943"/>
      <c r="C144" s="943"/>
      <c r="D144" s="63"/>
      <c r="E144" s="63"/>
      <c r="F144" s="944"/>
      <c r="G144" s="944"/>
      <c r="H144" s="944"/>
    </row>
    <row r="145" spans="1:8">
      <c r="A145" s="62"/>
      <c r="B145" s="943"/>
      <c r="C145" s="943"/>
      <c r="D145" s="63"/>
      <c r="E145" s="63"/>
      <c r="F145" s="944"/>
      <c r="G145" s="944"/>
      <c r="H145" s="944"/>
    </row>
    <row r="146" spans="1:8">
      <c r="A146" s="62"/>
      <c r="B146" s="943"/>
      <c r="C146" s="943"/>
      <c r="D146" s="63"/>
      <c r="E146" s="63"/>
      <c r="F146" s="944"/>
      <c r="G146" s="944"/>
      <c r="H146" s="944"/>
    </row>
    <row r="147" spans="1:8">
      <c r="A147" s="62"/>
      <c r="B147" s="943"/>
      <c r="C147" s="943"/>
      <c r="D147" s="63"/>
      <c r="E147" s="63"/>
      <c r="F147" s="944"/>
      <c r="G147" s="944"/>
      <c r="H147" s="944"/>
    </row>
    <row r="148" spans="1:8">
      <c r="A148" s="62"/>
      <c r="B148" s="943"/>
      <c r="C148" s="943"/>
      <c r="D148" s="63"/>
      <c r="E148" s="63"/>
      <c r="F148" s="944"/>
      <c r="G148" s="944"/>
      <c r="H148" s="944"/>
    </row>
    <row r="149" spans="1:8">
      <c r="A149" s="62"/>
      <c r="B149" s="943"/>
      <c r="C149" s="943"/>
      <c r="D149" s="63"/>
      <c r="E149" s="63"/>
      <c r="F149" s="944"/>
      <c r="G149" s="944"/>
      <c r="H149" s="944"/>
    </row>
    <row r="150" spans="1:8">
      <c r="A150" s="62"/>
      <c r="B150" s="943"/>
      <c r="C150" s="943"/>
      <c r="D150" s="63"/>
      <c r="E150" s="63"/>
      <c r="F150" s="944"/>
      <c r="G150" s="944"/>
      <c r="H150" s="944"/>
    </row>
    <row r="151" spans="1:8">
      <c r="A151" s="62"/>
      <c r="B151" s="943"/>
      <c r="C151" s="943"/>
      <c r="D151" s="63"/>
      <c r="E151" s="63"/>
      <c r="F151" s="944"/>
      <c r="G151" s="944"/>
      <c r="H151" s="944"/>
    </row>
    <row r="152" spans="1:8">
      <c r="A152" s="62"/>
      <c r="B152" s="943"/>
      <c r="C152" s="943"/>
      <c r="D152" s="63"/>
      <c r="E152" s="63"/>
      <c r="F152" s="944"/>
      <c r="G152" s="944"/>
      <c r="H152" s="944"/>
    </row>
    <row r="153" spans="1:8">
      <c r="A153" s="62"/>
      <c r="B153" s="943"/>
      <c r="C153" s="943"/>
      <c r="D153" s="63"/>
      <c r="E153" s="63"/>
      <c r="F153" s="944"/>
      <c r="G153" s="944"/>
      <c r="H153" s="944"/>
    </row>
    <row r="154" spans="1:8">
      <c r="A154" s="62"/>
      <c r="B154" s="943"/>
      <c r="C154" s="943"/>
      <c r="D154" s="63"/>
      <c r="E154" s="63"/>
      <c r="F154" s="944"/>
      <c r="G154" s="944"/>
      <c r="H154" s="944"/>
    </row>
    <row r="155" spans="1:8">
      <c r="A155" s="62"/>
      <c r="B155" s="943"/>
      <c r="C155" s="943"/>
      <c r="D155" s="63"/>
      <c r="E155" s="63"/>
      <c r="F155" s="944"/>
      <c r="G155" s="944"/>
      <c r="H155" s="944"/>
    </row>
    <row r="156" spans="1:8">
      <c r="A156" s="62"/>
      <c r="B156" s="943"/>
      <c r="C156" s="943"/>
      <c r="D156" s="63"/>
      <c r="E156" s="63"/>
      <c r="F156" s="944"/>
      <c r="G156" s="944"/>
      <c r="H156" s="944"/>
    </row>
    <row r="157" spans="1:8">
      <c r="A157" s="62"/>
      <c r="B157" s="945"/>
      <c r="C157" s="943"/>
      <c r="D157" s="63"/>
      <c r="E157" s="63"/>
      <c r="F157" s="944"/>
      <c r="G157" s="944"/>
      <c r="H157" s="944"/>
    </row>
    <row r="158" spans="1:8">
      <c r="A158" s="62"/>
      <c r="B158" s="943"/>
      <c r="C158" s="943"/>
      <c r="D158" s="63"/>
      <c r="E158" s="63"/>
      <c r="F158" s="944"/>
      <c r="G158" s="944"/>
      <c r="H158" s="944"/>
    </row>
    <row r="159" spans="1:8">
      <c r="A159" s="62"/>
      <c r="B159" s="943"/>
      <c r="C159" s="943"/>
      <c r="D159" s="63"/>
      <c r="E159" s="63"/>
      <c r="F159" s="944"/>
      <c r="G159" s="944"/>
      <c r="H159" s="944"/>
    </row>
    <row r="160" spans="1:8">
      <c r="A160" s="62"/>
      <c r="B160" s="943"/>
      <c r="C160" s="943"/>
      <c r="D160" s="63"/>
      <c r="E160" s="63"/>
      <c r="F160" s="944"/>
      <c r="G160" s="944"/>
      <c r="H160" s="944"/>
    </row>
    <row r="161" spans="1:8">
      <c r="A161" s="62"/>
      <c r="B161" s="943"/>
      <c r="C161" s="943"/>
      <c r="D161" s="63"/>
      <c r="E161" s="63"/>
      <c r="F161" s="944"/>
      <c r="G161" s="944"/>
      <c r="H161" s="944"/>
    </row>
    <row r="162" spans="1:8">
      <c r="A162" s="62"/>
      <c r="B162" s="943"/>
      <c r="C162" s="943"/>
      <c r="D162" s="63"/>
      <c r="E162" s="63"/>
      <c r="F162" s="944"/>
      <c r="G162" s="944"/>
      <c r="H162" s="944"/>
    </row>
    <row r="163" spans="1:8">
      <c r="A163" s="62"/>
      <c r="B163" s="943"/>
      <c r="C163" s="943"/>
      <c r="D163" s="63"/>
      <c r="E163" s="63"/>
      <c r="F163" s="944"/>
      <c r="G163" s="944"/>
      <c r="H163" s="944"/>
    </row>
    <row r="164" spans="1:8">
      <c r="A164" s="62"/>
      <c r="B164" s="943"/>
      <c r="C164" s="943"/>
      <c r="D164" s="63"/>
      <c r="E164" s="63"/>
      <c r="F164" s="944"/>
      <c r="G164" s="944"/>
      <c r="H164" s="944"/>
    </row>
    <row r="165" spans="1:8">
      <c r="A165" s="62"/>
      <c r="B165" s="943"/>
      <c r="C165" s="943"/>
      <c r="D165" s="63"/>
      <c r="E165" s="63"/>
      <c r="F165" s="944"/>
      <c r="G165" s="944"/>
      <c r="H165" s="944"/>
    </row>
    <row r="166" spans="1:8">
      <c r="A166" s="62"/>
      <c r="B166" s="943"/>
      <c r="C166" s="943"/>
      <c r="D166" s="63"/>
      <c r="E166" s="63"/>
      <c r="F166" s="944"/>
      <c r="G166" s="944"/>
      <c r="H166" s="944"/>
    </row>
    <row r="167" spans="1:8">
      <c r="A167" s="62"/>
      <c r="B167" s="943"/>
      <c r="C167" s="943"/>
      <c r="D167" s="63"/>
      <c r="E167" s="63"/>
      <c r="F167" s="944"/>
      <c r="G167" s="944"/>
      <c r="H167" s="944"/>
    </row>
    <row r="168" spans="1:8">
      <c r="A168" s="62"/>
      <c r="B168" s="943"/>
      <c r="C168" s="943"/>
      <c r="D168" s="63"/>
      <c r="E168" s="63"/>
      <c r="F168" s="944"/>
      <c r="G168" s="944"/>
      <c r="H168" s="944"/>
    </row>
    <row r="169" spans="1:8">
      <c r="A169" s="73"/>
      <c r="B169" s="943"/>
      <c r="C169" s="943"/>
      <c r="D169" s="63"/>
      <c r="E169" s="63"/>
      <c r="F169" s="944"/>
      <c r="G169" s="944"/>
      <c r="H169" s="944"/>
    </row>
    <row r="170" spans="1:8">
      <c r="A170" s="73"/>
      <c r="B170" s="943"/>
      <c r="C170" s="943"/>
      <c r="D170" s="63"/>
      <c r="E170" s="63"/>
      <c r="F170" s="944"/>
      <c r="G170" s="944"/>
      <c r="H170" s="944"/>
    </row>
    <row r="171" spans="1:8">
      <c r="A171" s="73"/>
      <c r="B171" s="943"/>
      <c r="C171" s="943"/>
      <c r="D171" s="63"/>
      <c r="E171" s="63"/>
      <c r="F171" s="944"/>
      <c r="G171" s="944"/>
      <c r="H171" s="944"/>
    </row>
    <row r="172" spans="1:8">
      <c r="A172" s="73"/>
      <c r="B172" s="943"/>
      <c r="C172" s="943"/>
      <c r="D172" s="63"/>
      <c r="E172" s="63"/>
      <c r="F172" s="944"/>
      <c r="G172" s="944"/>
      <c r="H172" s="944"/>
    </row>
    <row r="173" spans="1:8">
      <c r="A173" s="73"/>
      <c r="B173" s="943"/>
      <c r="C173" s="943"/>
      <c r="D173" s="63"/>
      <c r="E173" s="63"/>
      <c r="F173" s="944"/>
      <c r="G173" s="944"/>
      <c r="H173" s="944"/>
    </row>
    <row r="174" spans="1:8">
      <c r="A174" s="73"/>
      <c r="B174" s="943"/>
      <c r="C174" s="943"/>
      <c r="D174" s="63"/>
      <c r="E174" s="63"/>
      <c r="F174" s="944"/>
      <c r="G174" s="944"/>
      <c r="H174" s="944"/>
    </row>
    <row r="175" spans="1:8">
      <c r="A175" s="73"/>
      <c r="B175" s="943"/>
      <c r="C175" s="943"/>
      <c r="D175" s="63"/>
      <c r="E175" s="63"/>
      <c r="F175" s="944"/>
      <c r="G175" s="944"/>
      <c r="H175" s="944"/>
    </row>
    <row r="176" spans="1:8">
      <c r="A176" s="73"/>
      <c r="B176" s="943"/>
      <c r="C176" s="943"/>
      <c r="D176" s="63"/>
      <c r="E176" s="63"/>
      <c r="F176" s="944"/>
      <c r="G176" s="944"/>
      <c r="H176" s="944"/>
    </row>
    <row r="177" spans="1:8">
      <c r="A177" s="73"/>
      <c r="B177" s="943"/>
      <c r="C177" s="943"/>
      <c r="D177" s="63"/>
      <c r="E177" s="63"/>
      <c r="F177" s="944"/>
      <c r="G177" s="944"/>
      <c r="H177" s="944"/>
    </row>
    <row r="178" spans="1:8">
      <c r="A178" s="73"/>
      <c r="B178" s="943"/>
      <c r="C178" s="943"/>
      <c r="D178" s="63"/>
      <c r="E178" s="63"/>
      <c r="F178" s="944"/>
      <c r="G178" s="944"/>
      <c r="H178" s="944"/>
    </row>
    <row r="179" spans="1:8">
      <c r="A179" s="73"/>
      <c r="B179" s="943"/>
      <c r="C179" s="943"/>
      <c r="D179" s="63"/>
      <c r="E179" s="63"/>
      <c r="F179" s="944"/>
      <c r="G179" s="944"/>
      <c r="H179" s="944"/>
    </row>
    <row r="180" spans="1:8">
      <c r="A180" s="73"/>
      <c r="B180" s="943"/>
      <c r="C180" s="943"/>
      <c r="D180" s="74"/>
      <c r="E180" s="63"/>
      <c r="F180" s="943"/>
      <c r="G180" s="943"/>
      <c r="H180" s="943"/>
    </row>
    <row r="181" spans="1:8">
      <c r="A181" s="73"/>
      <c r="B181" s="943"/>
      <c r="C181" s="943"/>
      <c r="D181" s="74"/>
      <c r="E181" s="63"/>
      <c r="F181" s="943"/>
      <c r="G181" s="943"/>
      <c r="H181" s="943"/>
    </row>
    <row r="182" spans="1:8">
      <c r="A182" s="73"/>
      <c r="B182" s="943"/>
      <c r="C182" s="943"/>
      <c r="D182" s="74"/>
      <c r="E182" s="63"/>
      <c r="F182" s="943"/>
      <c r="G182" s="943"/>
      <c r="H182" s="943"/>
    </row>
    <row r="183" spans="1:8">
      <c r="A183" s="73"/>
      <c r="B183" s="943"/>
      <c r="C183" s="943"/>
      <c r="D183" s="74"/>
      <c r="E183" s="63"/>
      <c r="F183" s="943"/>
      <c r="G183" s="943"/>
      <c r="H183" s="943"/>
    </row>
    <row r="184" spans="1:8">
      <c r="A184" s="73"/>
      <c r="B184" s="943"/>
      <c r="C184" s="943"/>
      <c r="D184" s="74"/>
      <c r="E184" s="63"/>
      <c r="F184" s="943"/>
      <c r="G184" s="943"/>
      <c r="H184" s="943"/>
    </row>
    <row r="185" spans="1:8">
      <c r="A185" s="73"/>
      <c r="B185" s="943"/>
      <c r="C185" s="943"/>
      <c r="D185" s="74"/>
      <c r="E185" s="63"/>
      <c r="F185" s="943"/>
      <c r="G185" s="943"/>
      <c r="H185" s="943"/>
    </row>
    <row r="186" spans="1:8">
      <c r="A186" s="73"/>
      <c r="B186" s="943"/>
      <c r="C186" s="943"/>
      <c r="D186" s="74"/>
      <c r="E186" s="63"/>
      <c r="F186" s="943"/>
      <c r="G186" s="943"/>
      <c r="H186" s="943"/>
    </row>
  </sheetData>
  <mergeCells count="368">
    <mergeCell ref="F28:H28"/>
    <mergeCell ref="B27:C27"/>
    <mergeCell ref="F27:H27"/>
    <mergeCell ref="B40:C40"/>
    <mergeCell ref="F40:H40"/>
    <mergeCell ref="B85:C85"/>
    <mergeCell ref="F85:H85"/>
    <mergeCell ref="B119:C119"/>
    <mergeCell ref="F119:H119"/>
    <mergeCell ref="B56:C56"/>
    <mergeCell ref="F56:H56"/>
    <mergeCell ref="B105:C105"/>
    <mergeCell ref="F105:H105"/>
    <mergeCell ref="F115:H115"/>
    <mergeCell ref="B115:C115"/>
    <mergeCell ref="B108:C108"/>
    <mergeCell ref="F108:H108"/>
    <mergeCell ref="B103:C103"/>
    <mergeCell ref="F103:H103"/>
    <mergeCell ref="B112:C112"/>
    <mergeCell ref="F112:H112"/>
    <mergeCell ref="B114:C114"/>
    <mergeCell ref="F114:H114"/>
    <mergeCell ref="B113:C113"/>
    <mergeCell ref="B125:C125"/>
    <mergeCell ref="F125:H125"/>
    <mergeCell ref="B123:C123"/>
    <mergeCell ref="F123:H123"/>
    <mergeCell ref="B124:C124"/>
    <mergeCell ref="F124:H124"/>
    <mergeCell ref="F116:H116"/>
    <mergeCell ref="B116:C116"/>
    <mergeCell ref="F118:H118"/>
    <mergeCell ref="B118:C118"/>
    <mergeCell ref="F117:H117"/>
    <mergeCell ref="B117:C117"/>
    <mergeCell ref="B121:C121"/>
    <mergeCell ref="F121:H121"/>
    <mergeCell ref="F120:H120"/>
    <mergeCell ref="B120:C120"/>
    <mergeCell ref="B122:C122"/>
    <mergeCell ref="F122:H122"/>
    <mergeCell ref="F113:H113"/>
    <mergeCell ref="B104:C104"/>
    <mergeCell ref="F104:H104"/>
    <mergeCell ref="B87:C87"/>
    <mergeCell ref="F87:H87"/>
    <mergeCell ref="B88:C88"/>
    <mergeCell ref="F88:H88"/>
    <mergeCell ref="B94:C94"/>
    <mergeCell ref="F94:H94"/>
    <mergeCell ref="B96:C96"/>
    <mergeCell ref="F96:H96"/>
    <mergeCell ref="B111:C111"/>
    <mergeCell ref="F111:H111"/>
    <mergeCell ref="B110:C110"/>
    <mergeCell ref="F110:H110"/>
    <mergeCell ref="B109:C109"/>
    <mergeCell ref="F109:H109"/>
    <mergeCell ref="B101:C101"/>
    <mergeCell ref="F101:H101"/>
    <mergeCell ref="B102:C102"/>
    <mergeCell ref="F102:H102"/>
    <mergeCell ref="B107:C107"/>
    <mergeCell ref="F107:H107"/>
    <mergeCell ref="B106:C106"/>
    <mergeCell ref="F106:H106"/>
    <mergeCell ref="B100:C100"/>
    <mergeCell ref="F100:H100"/>
    <mergeCell ref="B60:C60"/>
    <mergeCell ref="F60:H60"/>
    <mergeCell ref="F64:H64"/>
    <mergeCell ref="F65:H65"/>
    <mergeCell ref="B69:C69"/>
    <mergeCell ref="F69:H69"/>
    <mergeCell ref="B67:C67"/>
    <mergeCell ref="F67:H67"/>
    <mergeCell ref="B68:C68"/>
    <mergeCell ref="F68:H68"/>
    <mergeCell ref="F61:H61"/>
    <mergeCell ref="B61:C61"/>
    <mergeCell ref="B62:C62"/>
    <mergeCell ref="F62:H62"/>
    <mergeCell ref="B64:C64"/>
    <mergeCell ref="B65:C65"/>
    <mergeCell ref="B70:C70"/>
    <mergeCell ref="F70:H70"/>
    <mergeCell ref="B82:C82"/>
    <mergeCell ref="F82:H82"/>
    <mergeCell ref="B86:C86"/>
    <mergeCell ref="B48:C48"/>
    <mergeCell ref="F48:H48"/>
    <mergeCell ref="B49:C49"/>
    <mergeCell ref="F49:H49"/>
    <mergeCell ref="B50:C50"/>
    <mergeCell ref="F50:H50"/>
    <mergeCell ref="B53:C53"/>
    <mergeCell ref="F53:H53"/>
    <mergeCell ref="B54:C54"/>
    <mergeCell ref="F54:H54"/>
    <mergeCell ref="B59:C59"/>
    <mergeCell ref="F59:H59"/>
    <mergeCell ref="B52:C52"/>
    <mergeCell ref="F52:H52"/>
    <mergeCell ref="B51:C51"/>
    <mergeCell ref="F51:H51"/>
    <mergeCell ref="B55:C55"/>
    <mergeCell ref="F55:H55"/>
    <mergeCell ref="B58:C58"/>
    <mergeCell ref="F58:H58"/>
    <mergeCell ref="B57:C57"/>
    <mergeCell ref="F57:H57"/>
    <mergeCell ref="B47:C47"/>
    <mergeCell ref="F47:H47"/>
    <mergeCell ref="B46:C46"/>
    <mergeCell ref="F46:H46"/>
    <mergeCell ref="B21:C21"/>
    <mergeCell ref="F21:H21"/>
    <mergeCell ref="B41:C41"/>
    <mergeCell ref="F41:H41"/>
    <mergeCell ref="B33:C33"/>
    <mergeCell ref="F33:H33"/>
    <mergeCell ref="B32:C32"/>
    <mergeCell ref="F32:H32"/>
    <mergeCell ref="B45:C45"/>
    <mergeCell ref="F45:H45"/>
    <mergeCell ref="B36:C36"/>
    <mergeCell ref="F36:H36"/>
    <mergeCell ref="B39:C39"/>
    <mergeCell ref="F39:H39"/>
    <mergeCell ref="B38:C38"/>
    <mergeCell ref="F38:H38"/>
    <mergeCell ref="B30:C30"/>
    <mergeCell ref="F30:H30"/>
    <mergeCell ref="F34:H34"/>
    <mergeCell ref="B28:C28"/>
    <mergeCell ref="B6:C6"/>
    <mergeCell ref="F6:H6"/>
    <mergeCell ref="B10:C10"/>
    <mergeCell ref="F10:H10"/>
    <mergeCell ref="B8:C8"/>
    <mergeCell ref="F8:H8"/>
    <mergeCell ref="B7:C7"/>
    <mergeCell ref="F7:H7"/>
    <mergeCell ref="B9:C9"/>
    <mergeCell ref="F9:H9"/>
    <mergeCell ref="F25:H25"/>
    <mergeCell ref="B23:C23"/>
    <mergeCell ref="F23:H23"/>
    <mergeCell ref="B24:C24"/>
    <mergeCell ref="F24:H24"/>
    <mergeCell ref="B12:C12"/>
    <mergeCell ref="F12:H12"/>
    <mergeCell ref="B15:C15"/>
    <mergeCell ref="F15:H15"/>
    <mergeCell ref="B16:C16"/>
    <mergeCell ref="F16:H16"/>
    <mergeCell ref="B13:C13"/>
    <mergeCell ref="F13:H13"/>
    <mergeCell ref="B14:C14"/>
    <mergeCell ref="F14:H14"/>
    <mergeCell ref="B18:C18"/>
    <mergeCell ref="F18:H18"/>
    <mergeCell ref="B17:C17"/>
    <mergeCell ref="F17:H17"/>
    <mergeCell ref="B42:C42"/>
    <mergeCell ref="F42:H42"/>
    <mergeCell ref="A2:H2"/>
    <mergeCell ref="A3:H3"/>
    <mergeCell ref="B4:C4"/>
    <mergeCell ref="F4:H4"/>
    <mergeCell ref="B31:C31"/>
    <mergeCell ref="F31:H31"/>
    <mergeCell ref="B19:C19"/>
    <mergeCell ref="F19:H19"/>
    <mergeCell ref="B20:C20"/>
    <mergeCell ref="F20:H20"/>
    <mergeCell ref="B5:C5"/>
    <mergeCell ref="F5:H5"/>
    <mergeCell ref="B22:C22"/>
    <mergeCell ref="F22:H22"/>
    <mergeCell ref="B29:C29"/>
    <mergeCell ref="F29:H29"/>
    <mergeCell ref="B26:C26"/>
    <mergeCell ref="F26:H26"/>
    <mergeCell ref="B34:C34"/>
    <mergeCell ref="B11:C11"/>
    <mergeCell ref="F11:H11"/>
    <mergeCell ref="B25:C25"/>
    <mergeCell ref="F86:H86"/>
    <mergeCell ref="B81:C81"/>
    <mergeCell ref="F81:H81"/>
    <mergeCell ref="B35:C35"/>
    <mergeCell ref="F35:H35"/>
    <mergeCell ref="B44:C44"/>
    <mergeCell ref="F44:H44"/>
    <mergeCell ref="B43:C43"/>
    <mergeCell ref="F43:H43"/>
    <mergeCell ref="B37:C37"/>
    <mergeCell ref="F37:H37"/>
    <mergeCell ref="B77:C77"/>
    <mergeCell ref="F77:H77"/>
    <mergeCell ref="B76:C76"/>
    <mergeCell ref="F76:H76"/>
    <mergeCell ref="B73:C73"/>
    <mergeCell ref="F73:H73"/>
    <mergeCell ref="F66:H66"/>
    <mergeCell ref="B66:C66"/>
    <mergeCell ref="B63:C63"/>
    <mergeCell ref="F63:H63"/>
    <mergeCell ref="B71:C71"/>
    <mergeCell ref="F71:H71"/>
    <mergeCell ref="B72:C72"/>
    <mergeCell ref="F72:H72"/>
    <mergeCell ref="B80:C80"/>
    <mergeCell ref="F80:H80"/>
    <mergeCell ref="B74:C74"/>
    <mergeCell ref="F74:H74"/>
    <mergeCell ref="B75:C75"/>
    <mergeCell ref="F75:H75"/>
    <mergeCell ref="B79:C79"/>
    <mergeCell ref="F79:H79"/>
    <mergeCell ref="B78:C78"/>
    <mergeCell ref="F78:H78"/>
    <mergeCell ref="B99:C99"/>
    <mergeCell ref="F99:H99"/>
    <mergeCell ref="B97:C97"/>
    <mergeCell ref="F97:H97"/>
    <mergeCell ref="B91:C91"/>
    <mergeCell ref="F91:H91"/>
    <mergeCell ref="B90:C90"/>
    <mergeCell ref="F90:H90"/>
    <mergeCell ref="B95:C95"/>
    <mergeCell ref="F95:H95"/>
    <mergeCell ref="B93:C93"/>
    <mergeCell ref="F93:H93"/>
    <mergeCell ref="B92:C92"/>
    <mergeCell ref="F92:H92"/>
    <mergeCell ref="B98:C98"/>
    <mergeCell ref="F98:H98"/>
    <mergeCell ref="B134:C134"/>
    <mergeCell ref="F134:H134"/>
    <mergeCell ref="B138:C138"/>
    <mergeCell ref="F138:H138"/>
    <mergeCell ref="B126:C126"/>
    <mergeCell ref="F126:H126"/>
    <mergeCell ref="B129:C129"/>
    <mergeCell ref="F129:H129"/>
    <mergeCell ref="B131:C131"/>
    <mergeCell ref="F131:H131"/>
    <mergeCell ref="B136:C136"/>
    <mergeCell ref="F136:H136"/>
    <mergeCell ref="B127:C127"/>
    <mergeCell ref="F127:H127"/>
    <mergeCell ref="B130:C130"/>
    <mergeCell ref="F130:H130"/>
    <mergeCell ref="B128:C128"/>
    <mergeCell ref="F128:H128"/>
    <mergeCell ref="B132:C132"/>
    <mergeCell ref="F132:H132"/>
    <mergeCell ref="B133:C133"/>
    <mergeCell ref="F133:H133"/>
    <mergeCell ref="B137:C137"/>
    <mergeCell ref="F137:H137"/>
    <mergeCell ref="B135:C135"/>
    <mergeCell ref="F135:H135"/>
    <mergeCell ref="B148:C148"/>
    <mergeCell ref="F148:H148"/>
    <mergeCell ref="B146:C146"/>
    <mergeCell ref="F146:H146"/>
    <mergeCell ref="B147:C147"/>
    <mergeCell ref="F147:H147"/>
    <mergeCell ref="B153:C153"/>
    <mergeCell ref="F153:H153"/>
    <mergeCell ref="B143:C143"/>
    <mergeCell ref="F143:H143"/>
    <mergeCell ref="B139:C139"/>
    <mergeCell ref="F139:H139"/>
    <mergeCell ref="B140:C140"/>
    <mergeCell ref="F140:H140"/>
    <mergeCell ref="B141:C141"/>
    <mergeCell ref="F141:H141"/>
    <mergeCell ref="B142:C142"/>
    <mergeCell ref="F142:H142"/>
    <mergeCell ref="B156:C156"/>
    <mergeCell ref="F156:H156"/>
    <mergeCell ref="B159:C159"/>
    <mergeCell ref="F159:H159"/>
    <mergeCell ref="B161:C161"/>
    <mergeCell ref="F161:H161"/>
    <mergeCell ref="B157:C157"/>
    <mergeCell ref="F157:H157"/>
    <mergeCell ref="B144:C144"/>
    <mergeCell ref="F144:H144"/>
    <mergeCell ref="B151:C151"/>
    <mergeCell ref="F151:H151"/>
    <mergeCell ref="B150:C150"/>
    <mergeCell ref="F150:H150"/>
    <mergeCell ref="B149:C149"/>
    <mergeCell ref="F149:H149"/>
    <mergeCell ref="B145:C145"/>
    <mergeCell ref="F145:H145"/>
    <mergeCell ref="B155:C155"/>
    <mergeCell ref="F155:H155"/>
    <mergeCell ref="B152:C152"/>
    <mergeCell ref="F152:H152"/>
    <mergeCell ref="B154:C154"/>
    <mergeCell ref="F154:H154"/>
    <mergeCell ref="B177:C177"/>
    <mergeCell ref="F177:H177"/>
    <mergeCell ref="B178:C178"/>
    <mergeCell ref="F178:H178"/>
    <mergeCell ref="B176:C176"/>
    <mergeCell ref="F176:H176"/>
    <mergeCell ref="B186:C186"/>
    <mergeCell ref="F186:H186"/>
    <mergeCell ref="B184:C184"/>
    <mergeCell ref="F184:H184"/>
    <mergeCell ref="B185:C185"/>
    <mergeCell ref="F185:H185"/>
    <mergeCell ref="B183:C183"/>
    <mergeCell ref="F183:H183"/>
    <mergeCell ref="B180:C180"/>
    <mergeCell ref="F180:H180"/>
    <mergeCell ref="B182:C182"/>
    <mergeCell ref="F182:H182"/>
    <mergeCell ref="B181:C181"/>
    <mergeCell ref="F181:H181"/>
    <mergeCell ref="B179:C179"/>
    <mergeCell ref="F179:H179"/>
    <mergeCell ref="B173:C173"/>
    <mergeCell ref="F173:H173"/>
    <mergeCell ref="B163:C163"/>
    <mergeCell ref="F163:H163"/>
    <mergeCell ref="B158:C158"/>
    <mergeCell ref="F158:H158"/>
    <mergeCell ref="B162:C162"/>
    <mergeCell ref="F162:H162"/>
    <mergeCell ref="B160:C160"/>
    <mergeCell ref="F160:H160"/>
    <mergeCell ref="B172:C172"/>
    <mergeCell ref="F172:H172"/>
    <mergeCell ref="B164:C164"/>
    <mergeCell ref="F164:H164"/>
    <mergeCell ref="F83:H83"/>
    <mergeCell ref="B83:C83"/>
    <mergeCell ref="F84:H84"/>
    <mergeCell ref="B84:C84"/>
    <mergeCell ref="F89:H89"/>
    <mergeCell ref="B89:C89"/>
    <mergeCell ref="B175:C175"/>
    <mergeCell ref="F175:H175"/>
    <mergeCell ref="B170:C170"/>
    <mergeCell ref="F170:H170"/>
    <mergeCell ref="B171:C171"/>
    <mergeCell ref="F171:H171"/>
    <mergeCell ref="B165:C165"/>
    <mergeCell ref="F165:H165"/>
    <mergeCell ref="B167:C167"/>
    <mergeCell ref="F167:H167"/>
    <mergeCell ref="B169:C169"/>
    <mergeCell ref="F169:H169"/>
    <mergeCell ref="B168:C168"/>
    <mergeCell ref="F168:H168"/>
    <mergeCell ref="B166:C166"/>
    <mergeCell ref="F166:H166"/>
    <mergeCell ref="B174:C174"/>
    <mergeCell ref="F174:H174"/>
  </mergeCells>
  <phoneticPr fontId="2" type="noConversion"/>
  <printOptions horizontalCentered="1" verticalCentered="1"/>
  <pageMargins left="0.75" right="0.75" top="1" bottom="1" header="0.5" footer="0.5"/>
  <pageSetup scale="45" fitToHeight="2" orientation="landscape"/>
  <headerFooter alignWithMargins="0">
    <oddHeader xml:space="preserve">&amp;C&amp;"Agency FB,Bold"&amp;38UTICA COMETS&amp;"Arial,Regular"&amp;10
</oddHeader>
    <oddFooter>&amp;L&amp;G&amp;C&amp;"Arial,Bold Italic"&amp;14Member of the American Hockey League since 2005&amp;R&amp;G</oddFooter>
  </headerFooter>
  <rowBreaks count="1" manualBreakCount="1">
    <brk id="85" max="7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W84"/>
  <sheetViews>
    <sheetView view="pageBreakPreview" zoomScale="80" zoomScaleNormal="110" zoomScaleSheetLayoutView="80" zoomScalePageLayoutView="110" workbookViewId="0">
      <selection activeCell="K43" sqref="K43"/>
    </sheetView>
  </sheetViews>
  <sheetFormatPr baseColWidth="10" defaultColWidth="8.83203125" defaultRowHeight="12" x14ac:dyDescent="0"/>
  <cols>
    <col min="1" max="1" width="14.6640625" customWidth="1"/>
    <col min="2" max="2" width="5" bestFit="1" customWidth="1"/>
    <col min="3" max="3" width="4.83203125" customWidth="1"/>
    <col min="4" max="4" width="5" bestFit="1" customWidth="1"/>
    <col min="5" max="5" width="4.83203125" customWidth="1"/>
    <col min="6" max="6" width="5.5" bestFit="1" customWidth="1"/>
    <col min="7" max="7" width="6.33203125" bestFit="1" customWidth="1"/>
    <col min="8" max="8" width="8.1640625" bestFit="1" customWidth="1"/>
    <col min="9" max="9" width="1.33203125" customWidth="1"/>
    <col min="10" max="10" width="19.1640625" customWidth="1"/>
    <col min="11" max="14" width="4.83203125" customWidth="1"/>
    <col min="15" max="15" width="5" bestFit="1" customWidth="1"/>
    <col min="16" max="16" width="4.83203125" customWidth="1"/>
    <col min="17" max="17" width="8.6640625" bestFit="1" customWidth="1"/>
    <col min="18" max="18" width="11.5" customWidth="1"/>
    <col min="19" max="22" width="5.6640625" customWidth="1"/>
    <col min="23" max="23" width="10.1640625" bestFit="1" customWidth="1"/>
    <col min="24" max="24" width="1.33203125" customWidth="1"/>
    <col min="25" max="25" width="1.5" customWidth="1"/>
    <col min="26" max="26" width="2.6640625" customWidth="1"/>
  </cols>
  <sheetData>
    <row r="2" spans="1:23" ht="13" thickBot="1"/>
    <row r="3" spans="1:23" s="5" customFormat="1" ht="21" thickBot="1">
      <c r="A3" s="813" t="s">
        <v>296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  <c r="Q3" s="815"/>
      <c r="R3" s="4"/>
      <c r="S3" s="4"/>
      <c r="T3" s="4"/>
      <c r="U3" s="4"/>
      <c r="V3" s="4"/>
      <c r="W3" s="4"/>
    </row>
    <row r="4" spans="1:23" s="6" customFormat="1" ht="13" thickBot="1"/>
    <row r="5" spans="1:23" s="6" customFormat="1" ht="13">
      <c r="A5" s="26"/>
      <c r="B5" s="27"/>
      <c r="C5" s="27"/>
      <c r="D5" s="27"/>
      <c r="E5" s="27"/>
      <c r="F5" s="27"/>
      <c r="G5" s="27"/>
      <c r="H5" s="28"/>
      <c r="I5" s="29"/>
      <c r="J5" s="26"/>
      <c r="K5" s="27"/>
      <c r="L5" s="27"/>
      <c r="M5" s="27"/>
      <c r="N5" s="27"/>
      <c r="O5" s="27"/>
      <c r="P5" s="27"/>
      <c r="Q5" s="28"/>
    </row>
    <row r="6" spans="1:23" s="6" customFormat="1" ht="13">
      <c r="A6" s="805" t="s">
        <v>67</v>
      </c>
      <c r="B6" s="806"/>
      <c r="C6" s="806"/>
      <c r="D6" s="806"/>
      <c r="E6" s="806"/>
      <c r="F6" s="806"/>
      <c r="G6" s="806"/>
      <c r="H6" s="807"/>
      <c r="I6" s="29"/>
      <c r="J6" s="805" t="s">
        <v>239</v>
      </c>
      <c r="K6" s="816"/>
      <c r="L6" s="816"/>
      <c r="M6" s="816"/>
      <c r="N6" s="816"/>
      <c r="O6" s="816"/>
      <c r="P6" s="816"/>
      <c r="Q6" s="817"/>
    </row>
    <row r="7" spans="1:23" s="6" customFormat="1" ht="13">
      <c r="A7" s="30"/>
      <c r="B7" s="31"/>
      <c r="C7" s="31"/>
      <c r="D7" s="31"/>
      <c r="E7" s="31"/>
      <c r="F7" s="31"/>
      <c r="G7" s="31"/>
      <c r="H7" s="32"/>
      <c r="I7" s="29"/>
      <c r="J7" s="33"/>
      <c r="K7" s="34"/>
      <c r="L7" s="34"/>
      <c r="M7" s="34"/>
      <c r="N7" s="34"/>
      <c r="O7" s="34"/>
      <c r="P7" s="34"/>
      <c r="Q7" s="35"/>
    </row>
    <row r="8" spans="1:23" s="6" customFormat="1" ht="13">
      <c r="A8" s="36"/>
      <c r="B8" s="34" t="s">
        <v>19</v>
      </c>
      <c r="C8" s="34" t="s">
        <v>188</v>
      </c>
      <c r="D8" s="34" t="s">
        <v>127</v>
      </c>
      <c r="E8" s="34" t="s">
        <v>161</v>
      </c>
      <c r="F8" s="34" t="s">
        <v>56</v>
      </c>
      <c r="G8" s="34" t="s">
        <v>55</v>
      </c>
      <c r="H8" s="35" t="s">
        <v>125</v>
      </c>
      <c r="I8" s="29"/>
      <c r="J8" s="30"/>
      <c r="K8" s="34" t="s">
        <v>19</v>
      </c>
      <c r="L8" s="34" t="s">
        <v>188</v>
      </c>
      <c r="M8" s="34" t="s">
        <v>127</v>
      </c>
      <c r="N8" s="34" t="s">
        <v>161</v>
      </c>
      <c r="O8" s="34" t="s">
        <v>56</v>
      </c>
      <c r="P8" s="34" t="s">
        <v>55</v>
      </c>
      <c r="Q8" s="35" t="s">
        <v>125</v>
      </c>
    </row>
    <row r="9" spans="1:23" s="7" customFormat="1" ht="13">
      <c r="A9" s="36" t="s">
        <v>124</v>
      </c>
      <c r="B9" s="190">
        <v>34</v>
      </c>
      <c r="C9" s="190">
        <v>14</v>
      </c>
      <c r="D9" s="37">
        <v>13</v>
      </c>
      <c r="E9" s="190">
        <v>4</v>
      </c>
      <c r="F9" s="190">
        <v>3</v>
      </c>
      <c r="G9" s="445">
        <v>35</v>
      </c>
      <c r="H9" s="38">
        <f>G9/(B9*2)</f>
        <v>0.51470588235294112</v>
      </c>
      <c r="I9" s="39"/>
      <c r="J9" s="66" t="s">
        <v>65</v>
      </c>
      <c r="K9" s="37">
        <v>19</v>
      </c>
      <c r="L9" s="37">
        <v>11</v>
      </c>
      <c r="M9" s="37">
        <v>5</v>
      </c>
      <c r="N9" s="37">
        <v>2</v>
      </c>
      <c r="O9" s="37">
        <v>1</v>
      </c>
      <c r="P9" s="479">
        <v>25</v>
      </c>
      <c r="Q9" s="38">
        <f>P9/(K9*2)</f>
        <v>0.65789473684210531</v>
      </c>
    </row>
    <row r="10" spans="1:23" s="6" customFormat="1" ht="13">
      <c r="A10" s="36"/>
      <c r="B10" s="37"/>
      <c r="C10" s="37"/>
      <c r="D10" s="37"/>
      <c r="E10" s="37"/>
      <c r="F10" s="37"/>
      <c r="G10" s="428"/>
      <c r="H10" s="38"/>
      <c r="I10" s="29"/>
      <c r="J10" s="66" t="s">
        <v>150</v>
      </c>
      <c r="K10" s="445">
        <v>15</v>
      </c>
      <c r="L10" s="445">
        <v>3</v>
      </c>
      <c r="M10" s="445">
        <v>8</v>
      </c>
      <c r="N10" s="445">
        <v>2</v>
      </c>
      <c r="O10" s="445">
        <v>2</v>
      </c>
      <c r="P10" s="479">
        <v>10</v>
      </c>
      <c r="Q10" s="38">
        <f>P10/(K10*2)</f>
        <v>0.33333333333333331</v>
      </c>
    </row>
    <row r="11" spans="1:23" s="6" customFormat="1" ht="13">
      <c r="A11" s="36" t="s">
        <v>151</v>
      </c>
      <c r="B11" s="37">
        <v>18</v>
      </c>
      <c r="C11" s="37">
        <v>6</v>
      </c>
      <c r="D11" s="37">
        <v>8</v>
      </c>
      <c r="E11" s="37">
        <v>2</v>
      </c>
      <c r="F11" s="37">
        <v>2</v>
      </c>
      <c r="G11" s="479">
        <v>16</v>
      </c>
      <c r="H11" s="38">
        <f>G11/(B11*2)</f>
        <v>0.44444444444444442</v>
      </c>
      <c r="I11" s="29"/>
      <c r="J11" s="66"/>
      <c r="K11" s="433"/>
      <c r="L11" s="433"/>
      <c r="M11" s="433"/>
      <c r="N11" s="433"/>
      <c r="O11" s="433"/>
      <c r="P11" s="433"/>
      <c r="Q11" s="38"/>
    </row>
    <row r="12" spans="1:23" s="6" customFormat="1" ht="13">
      <c r="A12" s="36" t="s">
        <v>79</v>
      </c>
      <c r="B12" s="433">
        <v>16</v>
      </c>
      <c r="C12" s="433">
        <v>8</v>
      </c>
      <c r="D12" s="433">
        <v>5</v>
      </c>
      <c r="E12" s="433">
        <v>2</v>
      </c>
      <c r="F12" s="433">
        <v>1</v>
      </c>
      <c r="G12" s="479">
        <v>19</v>
      </c>
      <c r="H12" s="38">
        <f>G12/(B12*2)</f>
        <v>0.59375</v>
      </c>
      <c r="I12" s="29"/>
      <c r="J12" s="66" t="s">
        <v>138</v>
      </c>
      <c r="K12" s="433">
        <v>9</v>
      </c>
      <c r="L12" s="433">
        <v>7</v>
      </c>
      <c r="M12" s="433">
        <v>1</v>
      </c>
      <c r="N12" s="433">
        <v>0</v>
      </c>
      <c r="O12" s="433">
        <v>1</v>
      </c>
      <c r="P12" s="479">
        <v>15</v>
      </c>
      <c r="Q12" s="38">
        <f>P12/(K12*2)</f>
        <v>0.83333333333333337</v>
      </c>
    </row>
    <row r="13" spans="1:23" s="6" customFormat="1" ht="13">
      <c r="A13" s="36"/>
      <c r="B13" s="433"/>
      <c r="C13" s="433"/>
      <c r="D13" s="433"/>
      <c r="E13" s="433"/>
      <c r="F13" s="433"/>
      <c r="G13" s="433"/>
      <c r="H13" s="38"/>
      <c r="I13" s="29"/>
      <c r="J13" s="66" t="s">
        <v>139</v>
      </c>
      <c r="K13" s="433">
        <v>9</v>
      </c>
      <c r="L13" s="433">
        <v>0</v>
      </c>
      <c r="M13" s="433">
        <v>8</v>
      </c>
      <c r="N13" s="433">
        <v>1</v>
      </c>
      <c r="O13" s="433">
        <v>0</v>
      </c>
      <c r="P13" s="479">
        <v>1</v>
      </c>
      <c r="Q13" s="38">
        <f>P13/(K13*2)</f>
        <v>5.5555555555555552E-2</v>
      </c>
    </row>
    <row r="14" spans="1:23" s="6" customFormat="1" ht="13">
      <c r="A14" s="291" t="s">
        <v>265</v>
      </c>
      <c r="B14" s="433">
        <v>11</v>
      </c>
      <c r="C14" s="433">
        <v>2</v>
      </c>
      <c r="D14" s="433">
        <v>5</v>
      </c>
      <c r="E14" s="433">
        <v>3</v>
      </c>
      <c r="F14" s="433">
        <v>1</v>
      </c>
      <c r="G14" s="479">
        <v>8</v>
      </c>
      <c r="H14" s="38">
        <f>G14/(B14*2)</f>
        <v>0.36363636363636365</v>
      </c>
      <c r="I14" s="29"/>
      <c r="J14" s="66" t="s">
        <v>137</v>
      </c>
      <c r="K14" s="445">
        <v>16</v>
      </c>
      <c r="L14" s="445">
        <v>7</v>
      </c>
      <c r="M14" s="445">
        <v>4</v>
      </c>
      <c r="N14" s="445">
        <v>3</v>
      </c>
      <c r="O14" s="445">
        <v>2</v>
      </c>
      <c r="P14" s="479">
        <v>19</v>
      </c>
      <c r="Q14" s="38">
        <f>P14/(K14*2)</f>
        <v>0.59375</v>
      </c>
    </row>
    <row r="15" spans="1:23" s="6" customFormat="1" ht="13">
      <c r="A15" s="66" t="s">
        <v>220</v>
      </c>
      <c r="B15" s="433">
        <v>23</v>
      </c>
      <c r="C15" s="433">
        <v>12</v>
      </c>
      <c r="D15" s="433">
        <v>8</v>
      </c>
      <c r="E15" s="433">
        <v>1</v>
      </c>
      <c r="F15" s="433">
        <v>2</v>
      </c>
      <c r="G15" s="479">
        <v>27</v>
      </c>
      <c r="H15" s="38">
        <f>G15/(B15*2)</f>
        <v>0.58695652173913049</v>
      </c>
      <c r="I15" s="29"/>
      <c r="J15" s="66"/>
      <c r="K15" s="433"/>
      <c r="L15" s="433"/>
      <c r="M15" s="433"/>
      <c r="N15" s="433"/>
      <c r="O15" s="433"/>
      <c r="P15" s="433"/>
      <c r="Q15" s="38"/>
      <c r="R15" s="8"/>
    </row>
    <row r="16" spans="1:23" s="6" customFormat="1" ht="13">
      <c r="A16" s="36"/>
      <c r="B16" s="433"/>
      <c r="C16" s="433"/>
      <c r="D16" s="433"/>
      <c r="E16" s="433"/>
      <c r="F16" s="433"/>
      <c r="G16" s="433"/>
      <c r="H16" s="38"/>
      <c r="I16" s="29"/>
      <c r="J16" s="66" t="s">
        <v>217</v>
      </c>
      <c r="K16" s="445">
        <v>14</v>
      </c>
      <c r="L16" s="445">
        <v>10</v>
      </c>
      <c r="M16" s="445">
        <v>0</v>
      </c>
      <c r="N16" s="445">
        <v>2</v>
      </c>
      <c r="O16" s="445">
        <v>2</v>
      </c>
      <c r="P16" s="479">
        <v>24</v>
      </c>
      <c r="Q16" s="38">
        <f>P16/(K16*2)</f>
        <v>0.8571428571428571</v>
      </c>
      <c r="R16" s="8"/>
    </row>
    <row r="17" spans="1:23" s="6" customFormat="1" ht="13">
      <c r="A17" s="36" t="s">
        <v>37</v>
      </c>
      <c r="B17" s="433">
        <v>7</v>
      </c>
      <c r="C17" s="433">
        <v>4</v>
      </c>
      <c r="D17" s="433">
        <v>3</v>
      </c>
      <c r="E17" s="433">
        <v>0</v>
      </c>
      <c r="F17" s="433">
        <v>0</v>
      </c>
      <c r="G17" s="479">
        <v>8</v>
      </c>
      <c r="H17" s="38">
        <f t="shared" ref="H17:H23" si="0">G17/(B17*2)</f>
        <v>0.5714285714285714</v>
      </c>
      <c r="I17" s="29"/>
      <c r="J17" s="66" t="s">
        <v>35</v>
      </c>
      <c r="K17" s="433">
        <v>13</v>
      </c>
      <c r="L17" s="433">
        <v>2</v>
      </c>
      <c r="M17" s="433">
        <v>11</v>
      </c>
      <c r="N17" s="433">
        <v>0</v>
      </c>
      <c r="O17" s="433">
        <v>0</v>
      </c>
      <c r="P17" s="479">
        <v>4</v>
      </c>
      <c r="Q17" s="38">
        <f>P17/(K17*2)</f>
        <v>0.15384615384615385</v>
      </c>
      <c r="R17" s="8"/>
    </row>
    <row r="18" spans="1:23" s="6" customFormat="1" ht="13">
      <c r="A18" s="36" t="s">
        <v>8</v>
      </c>
      <c r="B18" s="433">
        <v>12</v>
      </c>
      <c r="C18" s="433">
        <v>5</v>
      </c>
      <c r="D18" s="433">
        <v>6</v>
      </c>
      <c r="E18" s="433">
        <v>0</v>
      </c>
      <c r="F18" s="433">
        <v>1</v>
      </c>
      <c r="G18" s="479">
        <v>11</v>
      </c>
      <c r="H18" s="38">
        <f t="shared" si="0"/>
        <v>0.45833333333333331</v>
      </c>
      <c r="I18" s="29"/>
      <c r="J18" s="66" t="s">
        <v>180</v>
      </c>
      <c r="K18" s="433">
        <v>7</v>
      </c>
      <c r="L18" s="433">
        <v>2</v>
      </c>
      <c r="M18" s="433">
        <v>2</v>
      </c>
      <c r="N18" s="433">
        <v>2</v>
      </c>
      <c r="O18" s="433">
        <v>1</v>
      </c>
      <c r="P18" s="479">
        <v>7</v>
      </c>
      <c r="Q18" s="38">
        <f>P18/(K18*2)</f>
        <v>0.5</v>
      </c>
      <c r="R18" s="8"/>
    </row>
    <row r="19" spans="1:23" s="6" customFormat="1" ht="13">
      <c r="A19" s="36" t="s">
        <v>102</v>
      </c>
      <c r="B19" s="433">
        <v>14</v>
      </c>
      <c r="C19" s="433">
        <v>4</v>
      </c>
      <c r="D19" s="433">
        <v>4</v>
      </c>
      <c r="E19" s="433">
        <v>4</v>
      </c>
      <c r="F19" s="433">
        <v>2</v>
      </c>
      <c r="G19" s="479">
        <v>15</v>
      </c>
      <c r="H19" s="38">
        <f t="shared" si="0"/>
        <v>0.5357142857142857</v>
      </c>
      <c r="I19" s="29"/>
      <c r="J19" s="401"/>
      <c r="K19" s="433"/>
      <c r="L19" s="433"/>
      <c r="M19" s="433"/>
      <c r="N19" s="433"/>
      <c r="O19" s="433"/>
      <c r="P19" s="433"/>
      <c r="Q19" s="38"/>
    </row>
    <row r="20" spans="1:23" s="6" customFormat="1" ht="13">
      <c r="A20" s="36" t="s">
        <v>94</v>
      </c>
      <c r="B20" s="433">
        <v>1</v>
      </c>
      <c r="C20" s="433">
        <v>1</v>
      </c>
      <c r="D20" s="433">
        <v>0</v>
      </c>
      <c r="E20" s="433">
        <v>0</v>
      </c>
      <c r="F20" s="433">
        <v>0</v>
      </c>
      <c r="G20" s="479">
        <v>2</v>
      </c>
      <c r="H20" s="38">
        <f t="shared" si="0"/>
        <v>1</v>
      </c>
      <c r="I20" s="29"/>
      <c r="J20" s="66" t="s">
        <v>156</v>
      </c>
      <c r="K20" s="445">
        <v>14</v>
      </c>
      <c r="L20" s="445">
        <v>6</v>
      </c>
      <c r="M20" s="445">
        <v>5</v>
      </c>
      <c r="N20" s="445">
        <v>2</v>
      </c>
      <c r="O20" s="445">
        <v>1</v>
      </c>
      <c r="P20" s="479">
        <v>15</v>
      </c>
      <c r="Q20" s="38">
        <f>P20/(K20*2)</f>
        <v>0.5357142857142857</v>
      </c>
    </row>
    <row r="21" spans="1:23" s="6" customFormat="1" ht="13">
      <c r="A21" s="36" t="s">
        <v>92</v>
      </c>
      <c r="B21" s="433">
        <v>0</v>
      </c>
      <c r="C21" s="433">
        <v>0</v>
      </c>
      <c r="D21" s="433">
        <v>0</v>
      </c>
      <c r="E21" s="433">
        <v>0</v>
      </c>
      <c r="F21" s="433">
        <v>0</v>
      </c>
      <c r="G21" s="479">
        <v>0</v>
      </c>
      <c r="H21" s="38" t="e">
        <f t="shared" si="0"/>
        <v>#DIV/0!</v>
      </c>
      <c r="I21" s="29"/>
      <c r="J21" s="66" t="s">
        <v>60</v>
      </c>
      <c r="K21" s="445">
        <v>19</v>
      </c>
      <c r="L21" s="445">
        <v>7</v>
      </c>
      <c r="M21" s="445">
        <v>8</v>
      </c>
      <c r="N21" s="445">
        <v>2</v>
      </c>
      <c r="O21" s="445">
        <v>2</v>
      </c>
      <c r="P21" s="479">
        <v>18</v>
      </c>
      <c r="Q21" s="38">
        <f>P21/(K21*2)</f>
        <v>0.47368421052631576</v>
      </c>
      <c r="R21" s="7"/>
      <c r="S21" s="9"/>
      <c r="T21" s="9"/>
      <c r="U21" s="9"/>
      <c r="V21" s="9"/>
      <c r="W21" s="9"/>
    </row>
    <row r="22" spans="1:23" s="6" customFormat="1" ht="13">
      <c r="A22" s="36" t="s">
        <v>93</v>
      </c>
      <c r="B22" s="433">
        <v>0</v>
      </c>
      <c r="C22" s="433">
        <v>0</v>
      </c>
      <c r="D22" s="433">
        <v>0</v>
      </c>
      <c r="E22" s="433">
        <v>0</v>
      </c>
      <c r="F22" s="433">
        <v>0</v>
      </c>
      <c r="G22" s="479">
        <v>0</v>
      </c>
      <c r="H22" s="38" t="e">
        <f t="shared" si="0"/>
        <v>#DIV/0!</v>
      </c>
      <c r="I22" s="29"/>
      <c r="J22" s="66" t="s">
        <v>20</v>
      </c>
      <c r="K22" s="445">
        <v>1</v>
      </c>
      <c r="L22" s="445">
        <v>1</v>
      </c>
      <c r="M22" s="445">
        <v>0</v>
      </c>
      <c r="N22" s="445">
        <v>0</v>
      </c>
      <c r="O22" s="445">
        <v>0</v>
      </c>
      <c r="P22" s="479">
        <v>2</v>
      </c>
      <c r="Q22" s="38">
        <f>P22/(K22*2)</f>
        <v>1</v>
      </c>
    </row>
    <row r="23" spans="1:23" s="6" customFormat="1" ht="13">
      <c r="A23" s="36" t="s">
        <v>178</v>
      </c>
      <c r="B23" s="433">
        <v>0</v>
      </c>
      <c r="C23" s="433">
        <v>0</v>
      </c>
      <c r="D23" s="433">
        <v>0</v>
      </c>
      <c r="E23" s="433">
        <v>0</v>
      </c>
      <c r="F23" s="433">
        <v>0</v>
      </c>
      <c r="G23" s="479">
        <v>0</v>
      </c>
      <c r="H23" s="38" t="e">
        <f t="shared" si="0"/>
        <v>#DIV/0!</v>
      </c>
      <c r="I23" s="29"/>
      <c r="J23" s="66"/>
      <c r="K23" s="433"/>
      <c r="L23" s="433"/>
      <c r="M23" s="433"/>
      <c r="N23" s="433"/>
      <c r="O23" s="433"/>
      <c r="P23" s="433"/>
      <c r="Q23" s="38"/>
    </row>
    <row r="24" spans="1:23" s="6" customFormat="1" ht="14" thickBot="1">
      <c r="A24" s="40"/>
      <c r="B24" s="41"/>
      <c r="C24" s="41"/>
      <c r="D24" s="41"/>
      <c r="E24" s="41"/>
      <c r="F24" s="41"/>
      <c r="G24" s="41"/>
      <c r="H24" s="42"/>
      <c r="I24" s="29"/>
      <c r="J24" s="66" t="s">
        <v>164</v>
      </c>
      <c r="K24" s="445">
        <v>19</v>
      </c>
      <c r="L24" s="445">
        <v>8</v>
      </c>
      <c r="M24" s="445">
        <v>4</v>
      </c>
      <c r="N24" s="445">
        <v>4</v>
      </c>
      <c r="O24" s="445">
        <v>3</v>
      </c>
      <c r="P24" s="479">
        <v>23</v>
      </c>
      <c r="Q24" s="38">
        <f t="shared" ref="Q24:Q29" si="1">P24/(K24*2)</f>
        <v>0.60526315789473684</v>
      </c>
    </row>
    <row r="25" spans="1:23" s="6" customFormat="1" ht="14" thickBot="1">
      <c r="A25" s="29"/>
      <c r="B25" s="43"/>
      <c r="C25" s="43"/>
      <c r="D25" s="43"/>
      <c r="E25" s="43"/>
      <c r="F25" s="43"/>
      <c r="G25" s="43"/>
      <c r="H25" s="44"/>
      <c r="I25" s="29"/>
      <c r="J25" s="66" t="s">
        <v>166</v>
      </c>
      <c r="K25" s="445">
        <v>4</v>
      </c>
      <c r="L25" s="445">
        <v>1</v>
      </c>
      <c r="M25" s="445">
        <v>3</v>
      </c>
      <c r="N25" s="445">
        <v>0</v>
      </c>
      <c r="O25" s="445">
        <v>0</v>
      </c>
      <c r="P25" s="479">
        <v>2</v>
      </c>
      <c r="Q25" s="38">
        <f t="shared" si="1"/>
        <v>0.25</v>
      </c>
    </row>
    <row r="26" spans="1:23" s="6" customFormat="1" ht="13">
      <c r="A26" s="26"/>
      <c r="B26" s="45"/>
      <c r="C26" s="45"/>
      <c r="D26" s="45"/>
      <c r="E26" s="45"/>
      <c r="F26" s="45"/>
      <c r="G26" s="45"/>
      <c r="H26" s="46"/>
      <c r="I26" s="29"/>
      <c r="J26" s="66" t="s">
        <v>21</v>
      </c>
      <c r="K26" s="445">
        <v>7</v>
      </c>
      <c r="L26" s="445">
        <v>3</v>
      </c>
      <c r="M26" s="445">
        <v>4</v>
      </c>
      <c r="N26" s="445">
        <v>0</v>
      </c>
      <c r="O26" s="445">
        <v>0</v>
      </c>
      <c r="P26" s="479">
        <v>6</v>
      </c>
      <c r="Q26" s="38">
        <f t="shared" si="1"/>
        <v>0.42857142857142855</v>
      </c>
    </row>
    <row r="27" spans="1:23" s="6" customFormat="1" ht="13">
      <c r="A27" s="805" t="s">
        <v>218</v>
      </c>
      <c r="B27" s="806"/>
      <c r="C27" s="806"/>
      <c r="D27" s="806"/>
      <c r="E27" s="806"/>
      <c r="F27" s="806"/>
      <c r="G27" s="806"/>
      <c r="H27" s="807"/>
      <c r="I27" s="29"/>
      <c r="J27" s="66" t="s">
        <v>210</v>
      </c>
      <c r="K27" s="445">
        <v>2</v>
      </c>
      <c r="L27" s="445">
        <v>1</v>
      </c>
      <c r="M27" s="445">
        <v>1</v>
      </c>
      <c r="N27" s="445">
        <v>0</v>
      </c>
      <c r="O27" s="445">
        <v>0</v>
      </c>
      <c r="P27" s="479">
        <v>2</v>
      </c>
      <c r="Q27" s="38">
        <f t="shared" si="1"/>
        <v>0.5</v>
      </c>
    </row>
    <row r="28" spans="1:23" s="6" customFormat="1" ht="13">
      <c r="A28" s="30"/>
      <c r="B28" s="31"/>
      <c r="C28" s="31"/>
      <c r="D28" s="31"/>
      <c r="E28" s="31"/>
      <c r="F28" s="31"/>
      <c r="G28" s="47"/>
      <c r="H28" s="48" t="s">
        <v>165</v>
      </c>
      <c r="I28" s="29"/>
      <c r="J28" s="66" t="s">
        <v>221</v>
      </c>
      <c r="K28" s="445">
        <v>1</v>
      </c>
      <c r="L28" s="445">
        <v>0</v>
      </c>
      <c r="M28" s="445">
        <v>1</v>
      </c>
      <c r="N28" s="445">
        <v>0</v>
      </c>
      <c r="O28" s="445">
        <v>0</v>
      </c>
      <c r="P28" s="479">
        <v>0</v>
      </c>
      <c r="Q28" s="38">
        <f t="shared" si="1"/>
        <v>0</v>
      </c>
    </row>
    <row r="29" spans="1:23" s="6" customFormat="1" ht="13">
      <c r="A29" s="36"/>
      <c r="B29" s="34" t="s">
        <v>132</v>
      </c>
      <c r="C29" s="34" t="s">
        <v>157</v>
      </c>
      <c r="D29" s="34" t="s">
        <v>158</v>
      </c>
      <c r="E29" s="34" t="s">
        <v>185</v>
      </c>
      <c r="F29" s="34" t="s">
        <v>186</v>
      </c>
      <c r="G29" s="49" t="s">
        <v>109</v>
      </c>
      <c r="H29" s="48" t="s">
        <v>45</v>
      </c>
      <c r="I29" s="29"/>
      <c r="J29" s="66" t="s">
        <v>193</v>
      </c>
      <c r="K29" s="445">
        <v>1</v>
      </c>
      <c r="L29" s="445">
        <v>1</v>
      </c>
      <c r="M29" s="445">
        <v>0</v>
      </c>
      <c r="N29" s="445">
        <v>0</v>
      </c>
      <c r="O29" s="445">
        <v>0</v>
      </c>
      <c r="P29" s="479">
        <v>2</v>
      </c>
      <c r="Q29" s="38">
        <f t="shared" si="1"/>
        <v>1</v>
      </c>
    </row>
    <row r="30" spans="1:23" s="6" customFormat="1" ht="13">
      <c r="A30" s="36" t="s">
        <v>228</v>
      </c>
      <c r="B30" s="37">
        <v>27</v>
      </c>
      <c r="C30" s="37">
        <v>34</v>
      </c>
      <c r="D30" s="37">
        <v>30</v>
      </c>
      <c r="E30" s="37">
        <v>1</v>
      </c>
      <c r="F30" s="50">
        <v>3</v>
      </c>
      <c r="G30" s="37">
        <f>SUM(B30:F30)</f>
        <v>95</v>
      </c>
      <c r="H30" s="152">
        <f>G30/B9</f>
        <v>2.7941176470588234</v>
      </c>
      <c r="I30" s="29"/>
      <c r="J30" s="66"/>
      <c r="K30" s="433"/>
      <c r="L30" s="433"/>
      <c r="M30" s="433"/>
      <c r="N30" s="433"/>
      <c r="O30" s="433"/>
      <c r="P30" s="433"/>
      <c r="Q30" s="38"/>
    </row>
    <row r="31" spans="1:23" s="6" customFormat="1" ht="13">
      <c r="A31" s="67" t="s">
        <v>179</v>
      </c>
      <c r="B31" s="37">
        <v>26</v>
      </c>
      <c r="C31" s="37">
        <v>31</v>
      </c>
      <c r="D31" s="189">
        <v>40</v>
      </c>
      <c r="E31" s="37">
        <v>4</v>
      </c>
      <c r="F31" s="50">
        <v>3</v>
      </c>
      <c r="G31" s="531">
        <f>SUM(B31:F31)</f>
        <v>104</v>
      </c>
      <c r="H31" s="152">
        <f>G31/B9</f>
        <v>3.0588235294117645</v>
      </c>
      <c r="I31" s="29"/>
      <c r="J31" s="66" t="s">
        <v>50</v>
      </c>
      <c r="K31" s="445">
        <v>20</v>
      </c>
      <c r="L31" s="445">
        <v>7</v>
      </c>
      <c r="M31" s="445">
        <v>10</v>
      </c>
      <c r="N31" s="445">
        <v>2</v>
      </c>
      <c r="O31" s="445">
        <v>1</v>
      </c>
      <c r="P31" s="479">
        <v>17</v>
      </c>
      <c r="Q31" s="38">
        <f>P31/(K31*2)</f>
        <v>0.42499999999999999</v>
      </c>
    </row>
    <row r="32" spans="1:23" s="6" customFormat="1" ht="14" thickBot="1">
      <c r="A32" s="40"/>
      <c r="B32" s="41"/>
      <c r="C32" s="41"/>
      <c r="D32" s="41"/>
      <c r="E32" s="41"/>
      <c r="F32" s="41"/>
      <c r="G32" s="51"/>
      <c r="H32" s="52"/>
      <c r="I32" s="29"/>
      <c r="J32" s="66" t="s">
        <v>73</v>
      </c>
      <c r="K32" s="445">
        <v>14</v>
      </c>
      <c r="L32" s="445">
        <v>7</v>
      </c>
      <c r="M32" s="445">
        <v>3</v>
      </c>
      <c r="N32" s="445">
        <v>2</v>
      </c>
      <c r="O32" s="445">
        <v>2</v>
      </c>
      <c r="P32" s="479">
        <v>18</v>
      </c>
      <c r="Q32" s="38">
        <f>P32/(K32*2)</f>
        <v>0.6428571428571429</v>
      </c>
    </row>
    <row r="33" spans="1:23" s="6" customFormat="1" ht="14" thickBot="1">
      <c r="A33" s="29"/>
      <c r="B33" s="29"/>
      <c r="C33" s="29"/>
      <c r="D33" s="29"/>
      <c r="E33" s="29"/>
      <c r="F33" s="29"/>
      <c r="G33" s="29"/>
      <c r="H33" s="29"/>
      <c r="I33" s="29"/>
      <c r="J33" s="66"/>
      <c r="K33" s="433"/>
      <c r="L33" s="433"/>
      <c r="M33" s="433"/>
      <c r="N33" s="433"/>
      <c r="O33" s="433"/>
      <c r="P33" s="433"/>
      <c r="Q33" s="38"/>
    </row>
    <row r="34" spans="1:23" s="7" customFormat="1" ht="13">
      <c r="A34" s="26"/>
      <c r="B34" s="27"/>
      <c r="C34" s="27"/>
      <c r="D34" s="27"/>
      <c r="E34" s="27"/>
      <c r="F34" s="27"/>
      <c r="G34" s="27"/>
      <c r="H34" s="28"/>
      <c r="I34" s="39"/>
      <c r="J34" s="66" t="s">
        <v>88</v>
      </c>
      <c r="K34" s="445">
        <v>14</v>
      </c>
      <c r="L34" s="445">
        <v>13</v>
      </c>
      <c r="M34" s="445">
        <v>1</v>
      </c>
      <c r="N34" s="445">
        <v>0</v>
      </c>
      <c r="O34" s="445">
        <v>0</v>
      </c>
      <c r="P34" s="479">
        <v>26</v>
      </c>
      <c r="Q34" s="38">
        <f>P34/(K34*2)</f>
        <v>0.9285714285714286</v>
      </c>
    </row>
    <row r="35" spans="1:23" s="6" customFormat="1" ht="14" thickBot="1">
      <c r="A35" s="805" t="s">
        <v>117</v>
      </c>
      <c r="B35" s="806"/>
      <c r="C35" s="806"/>
      <c r="D35" s="806"/>
      <c r="E35" s="806"/>
      <c r="F35" s="806"/>
      <c r="G35" s="806"/>
      <c r="H35" s="807"/>
      <c r="I35" s="29"/>
      <c r="J35" s="448" t="s">
        <v>101</v>
      </c>
      <c r="K35" s="51">
        <v>20</v>
      </c>
      <c r="L35" s="51">
        <v>1</v>
      </c>
      <c r="M35" s="51">
        <v>12</v>
      </c>
      <c r="N35" s="51">
        <v>4</v>
      </c>
      <c r="O35" s="51">
        <v>3</v>
      </c>
      <c r="P35" s="51">
        <v>9</v>
      </c>
      <c r="Q35" s="449">
        <f>P35/(K35*2)</f>
        <v>0.22500000000000001</v>
      </c>
      <c r="S35" s="11"/>
      <c r="T35" s="11"/>
      <c r="U35" s="11"/>
      <c r="V35" s="11"/>
      <c r="W35" s="12"/>
    </row>
    <row r="36" spans="1:23" s="6" customFormat="1" ht="14" thickBot="1">
      <c r="A36" s="30"/>
      <c r="B36" s="31"/>
      <c r="C36" s="31"/>
      <c r="D36" s="31"/>
      <c r="E36" s="31"/>
      <c r="F36" s="31"/>
      <c r="G36" s="47"/>
      <c r="H36" s="48" t="s">
        <v>165</v>
      </c>
      <c r="I36" s="29"/>
      <c r="J36" s="450"/>
      <c r="K36" s="433"/>
      <c r="L36" s="433"/>
      <c r="M36" s="433"/>
      <c r="N36" s="433"/>
      <c r="O36" s="433"/>
      <c r="P36" s="433"/>
      <c r="Q36" s="453"/>
      <c r="S36" s="11"/>
      <c r="T36" s="11"/>
      <c r="U36" s="11"/>
      <c r="V36" s="11"/>
      <c r="W36" s="13"/>
    </row>
    <row r="37" spans="1:23" s="6" customFormat="1" ht="13">
      <c r="A37" s="36"/>
      <c r="B37" s="34" t="s">
        <v>132</v>
      </c>
      <c r="C37" s="34" t="s">
        <v>157</v>
      </c>
      <c r="D37" s="34" t="s">
        <v>158</v>
      </c>
      <c r="E37" s="34" t="s">
        <v>185</v>
      </c>
      <c r="F37" s="34" t="s">
        <v>186</v>
      </c>
      <c r="G37" s="49" t="s">
        <v>109</v>
      </c>
      <c r="H37" s="48" t="s">
        <v>45</v>
      </c>
      <c r="I37" s="29"/>
      <c r="J37" s="451"/>
      <c r="K37" s="45"/>
      <c r="L37" s="45"/>
      <c r="M37" s="45"/>
      <c r="N37" s="45"/>
      <c r="O37" s="45"/>
      <c r="P37" s="45"/>
      <c r="Q37" s="452"/>
      <c r="S37" s="11"/>
      <c r="T37" s="11"/>
      <c r="U37" s="11"/>
      <c r="V37" s="11"/>
      <c r="W37" s="13"/>
    </row>
    <row r="38" spans="1:23" s="6" customFormat="1" ht="13">
      <c r="A38" s="36" t="s">
        <v>228</v>
      </c>
      <c r="B38" s="228">
        <v>317</v>
      </c>
      <c r="C38" s="228">
        <v>343</v>
      </c>
      <c r="D38" s="228">
        <v>312</v>
      </c>
      <c r="E38" s="37">
        <v>13</v>
      </c>
      <c r="F38" s="50">
        <v>3</v>
      </c>
      <c r="G38" s="37">
        <f>SUM(B38:F38)</f>
        <v>988</v>
      </c>
      <c r="H38" s="149">
        <f>G38/B9</f>
        <v>29.058823529411764</v>
      </c>
      <c r="I38" s="29"/>
      <c r="J38" s="805" t="s">
        <v>266</v>
      </c>
      <c r="K38" s="806"/>
      <c r="L38" s="806"/>
      <c r="M38" s="806"/>
      <c r="N38" s="806"/>
      <c r="O38" s="806"/>
      <c r="P38" s="806"/>
      <c r="Q38" s="807"/>
      <c r="S38" s="11"/>
      <c r="T38" s="11"/>
      <c r="U38" s="11"/>
      <c r="V38" s="11"/>
      <c r="W38" s="13"/>
    </row>
    <row r="39" spans="1:23" s="6" customFormat="1" ht="13">
      <c r="A39" s="36" t="s">
        <v>179</v>
      </c>
      <c r="B39" s="228">
        <v>330</v>
      </c>
      <c r="C39" s="228">
        <v>369</v>
      </c>
      <c r="D39" s="228">
        <v>329</v>
      </c>
      <c r="E39" s="37">
        <v>24</v>
      </c>
      <c r="F39" s="50">
        <v>3</v>
      </c>
      <c r="G39" s="531">
        <f>SUM(B39:F39)</f>
        <v>1055</v>
      </c>
      <c r="H39" s="149">
        <f>G39/B9</f>
        <v>31.029411764705884</v>
      </c>
      <c r="I39" s="29"/>
      <c r="J39" s="66"/>
      <c r="K39" s="446" t="s">
        <v>267</v>
      </c>
      <c r="L39" s="446" t="s">
        <v>183</v>
      </c>
      <c r="M39" s="446"/>
      <c r="N39" s="433"/>
      <c r="O39" s="433"/>
      <c r="P39" s="433"/>
      <c r="Q39" s="38"/>
    </row>
    <row r="40" spans="1:23" s="6" customFormat="1" ht="14" thickBot="1">
      <c r="A40" s="40"/>
      <c r="B40" s="41"/>
      <c r="C40" s="41"/>
      <c r="D40" s="41"/>
      <c r="E40" s="41"/>
      <c r="F40" s="41"/>
      <c r="G40" s="41"/>
      <c r="H40" s="42"/>
      <c r="I40" s="29"/>
      <c r="J40" s="66" t="s">
        <v>271</v>
      </c>
      <c r="K40" s="445">
        <v>25</v>
      </c>
      <c r="L40" s="445">
        <v>3</v>
      </c>
      <c r="M40" s="445"/>
      <c r="N40" s="445"/>
      <c r="O40" s="445"/>
      <c r="P40" s="445"/>
      <c r="Q40" s="38"/>
    </row>
    <row r="41" spans="1:23" s="6" customFormat="1" ht="13">
      <c r="A41" s="31"/>
      <c r="B41" s="31"/>
      <c r="C41" s="31"/>
      <c r="D41" s="31"/>
      <c r="E41" s="31"/>
      <c r="F41" s="31"/>
      <c r="G41" s="29"/>
      <c r="H41" s="29"/>
      <c r="I41" s="29"/>
      <c r="J41" s="66" t="s">
        <v>270</v>
      </c>
      <c r="K41" s="433">
        <v>1</v>
      </c>
      <c r="L41" s="433">
        <v>0</v>
      </c>
      <c r="M41" s="433"/>
      <c r="N41" s="433"/>
      <c r="O41" s="433"/>
      <c r="P41" s="433"/>
      <c r="Q41" s="38"/>
    </row>
    <row r="42" spans="1:23" s="6" customFormat="1" ht="13">
      <c r="A42" s="31"/>
      <c r="B42" s="31"/>
      <c r="C42" s="31"/>
      <c r="D42" s="31"/>
      <c r="E42" s="31"/>
      <c r="F42" s="31"/>
      <c r="G42" s="31"/>
      <c r="H42" s="31"/>
      <c r="I42" s="29"/>
      <c r="J42" s="66" t="s">
        <v>269</v>
      </c>
      <c r="K42" s="445">
        <v>5</v>
      </c>
      <c r="L42" s="445">
        <v>22</v>
      </c>
      <c r="M42" s="445"/>
      <c r="N42" s="445"/>
      <c r="O42" s="445"/>
      <c r="P42" s="445"/>
      <c r="Q42" s="38"/>
    </row>
    <row r="43" spans="1:23" s="6" customFormat="1" ht="14" thickBot="1">
      <c r="A43" s="31"/>
      <c r="B43" s="31"/>
      <c r="C43" s="31"/>
      <c r="D43" s="31"/>
      <c r="E43" s="31"/>
      <c r="F43" s="31"/>
      <c r="G43" s="31"/>
      <c r="H43" s="31"/>
      <c r="I43" s="29"/>
      <c r="J43" s="448" t="s">
        <v>268</v>
      </c>
      <c r="K43" s="51">
        <v>0</v>
      </c>
      <c r="L43" s="51">
        <v>1</v>
      </c>
      <c r="M43" s="51"/>
      <c r="N43" s="41"/>
      <c r="O43" s="41"/>
      <c r="P43" s="41"/>
      <c r="Q43" s="449"/>
    </row>
    <row r="44" spans="1:23" s="6" customFormat="1" ht="13">
      <c r="A44" s="31"/>
      <c r="B44" s="31"/>
      <c r="C44" s="31"/>
      <c r="D44" s="31"/>
      <c r="E44" s="31"/>
      <c r="F44" s="31"/>
      <c r="G44" s="31"/>
      <c r="H44" s="31"/>
      <c r="I44" s="29"/>
      <c r="J44" s="31"/>
      <c r="K44" s="398"/>
      <c r="L44" s="398"/>
      <c r="M44" s="398"/>
      <c r="N44" s="398"/>
      <c r="O44" s="398"/>
      <c r="P44" s="398"/>
      <c r="Q44" s="398"/>
    </row>
    <row r="45" spans="1:23" s="6" customFormat="1" ht="13">
      <c r="A45" s="31"/>
      <c r="B45" s="810"/>
      <c r="C45" s="811"/>
      <c r="D45" s="811"/>
      <c r="E45" s="811"/>
      <c r="F45" s="810"/>
      <c r="G45" s="811"/>
      <c r="H45" s="31"/>
      <c r="I45" s="31"/>
      <c r="J45" s="806"/>
      <c r="K45" s="806"/>
      <c r="L45" s="806"/>
      <c r="M45" s="806"/>
      <c r="N45" s="806"/>
      <c r="O45" s="806"/>
      <c r="P45" s="806"/>
      <c r="Q45" s="806"/>
    </row>
    <row r="46" spans="1:23" s="6" customFormat="1" ht="13">
      <c r="A46" s="399"/>
      <c r="B46" s="808"/>
      <c r="C46" s="808"/>
      <c r="D46" s="810"/>
      <c r="E46" s="810"/>
      <c r="F46" s="812"/>
      <c r="G46" s="812"/>
      <c r="H46" s="31"/>
      <c r="I46" s="31"/>
      <c r="J46" s="402"/>
      <c r="K46" s="31"/>
      <c r="L46" s="31"/>
      <c r="M46" s="31"/>
      <c r="N46" s="31"/>
      <c r="O46" s="31"/>
      <c r="P46" s="398"/>
      <c r="Q46" s="398"/>
    </row>
    <row r="47" spans="1:23" s="6" customFormat="1" ht="13">
      <c r="A47" s="399"/>
      <c r="B47" s="808"/>
      <c r="C47" s="808"/>
      <c r="D47" s="810"/>
      <c r="E47" s="810"/>
      <c r="F47" s="812"/>
      <c r="G47" s="812"/>
      <c r="H47" s="31"/>
      <c r="I47" s="31"/>
      <c r="J47" s="31"/>
      <c r="K47" s="810"/>
      <c r="L47" s="811"/>
      <c r="M47" s="811"/>
      <c r="N47" s="811"/>
      <c r="O47" s="810"/>
      <c r="P47" s="811"/>
      <c r="Q47" s="31"/>
    </row>
    <row r="48" spans="1:23" s="6" customFormat="1" ht="13">
      <c r="A48" s="399"/>
      <c r="B48" s="808"/>
      <c r="C48" s="808"/>
      <c r="D48" s="810"/>
      <c r="E48" s="810"/>
      <c r="F48" s="812"/>
      <c r="G48" s="812"/>
      <c r="H48" s="31"/>
      <c r="I48" s="31"/>
      <c r="J48" s="399"/>
      <c r="K48" s="808"/>
      <c r="L48" s="808"/>
      <c r="M48" s="810"/>
      <c r="N48" s="810"/>
      <c r="O48" s="812"/>
      <c r="P48" s="812"/>
      <c r="Q48" s="31"/>
    </row>
    <row r="49" spans="1:17" s="6" customFormat="1" ht="13">
      <c r="A49" s="399"/>
      <c r="B49" s="808"/>
      <c r="C49" s="808"/>
      <c r="D49" s="31"/>
      <c r="E49" s="31"/>
      <c r="F49" s="31"/>
      <c r="G49" s="31"/>
      <c r="H49" s="31"/>
      <c r="I49" s="31"/>
      <c r="J49" s="399"/>
      <c r="K49" s="808"/>
      <c r="L49" s="808"/>
      <c r="M49" s="810"/>
      <c r="N49" s="810"/>
      <c r="O49" s="812"/>
      <c r="P49" s="812"/>
      <c r="Q49" s="31"/>
    </row>
    <row r="50" spans="1:17" s="6" customFormat="1" ht="13">
      <c r="A50" s="403"/>
      <c r="B50" s="809"/>
      <c r="C50" s="809"/>
      <c r="D50" s="404"/>
      <c r="E50" s="404"/>
      <c r="F50" s="404"/>
      <c r="G50" s="404"/>
      <c r="H50" s="404"/>
      <c r="I50" s="31"/>
      <c r="J50" s="399"/>
      <c r="K50" s="808"/>
      <c r="L50" s="808"/>
      <c r="M50" s="810"/>
      <c r="N50" s="810"/>
      <c r="O50" s="812"/>
      <c r="P50" s="812"/>
      <c r="Q50" s="31"/>
    </row>
    <row r="51" spans="1:17" s="6" customFormat="1" ht="13">
      <c r="A51" s="403"/>
      <c r="B51" s="809"/>
      <c r="C51" s="809"/>
      <c r="D51" s="404"/>
      <c r="E51" s="404"/>
      <c r="F51" s="404"/>
      <c r="G51" s="404"/>
      <c r="H51" s="404"/>
      <c r="I51" s="31"/>
      <c r="J51" s="399"/>
      <c r="K51" s="808"/>
      <c r="L51" s="808"/>
      <c r="M51" s="31"/>
      <c r="N51" s="31"/>
      <c r="O51" s="31"/>
      <c r="P51" s="31"/>
      <c r="Q51" s="31"/>
    </row>
    <row r="52" spans="1:17" s="6" customFormat="1" ht="13">
      <c r="A52" s="397"/>
      <c r="I52" s="31"/>
      <c r="J52" s="403"/>
      <c r="K52" s="809"/>
      <c r="L52" s="809"/>
      <c r="M52" s="404"/>
      <c r="N52" s="404"/>
      <c r="O52" s="404"/>
      <c r="P52" s="404"/>
      <c r="Q52" s="404"/>
    </row>
    <row r="53" spans="1:17" s="6" customFormat="1" ht="13">
      <c r="I53" s="404"/>
      <c r="J53" s="403"/>
      <c r="K53" s="809"/>
      <c r="L53" s="809"/>
      <c r="M53" s="404"/>
      <c r="N53" s="404"/>
      <c r="O53" s="404"/>
      <c r="P53" s="404"/>
      <c r="Q53" s="404"/>
    </row>
    <row r="54" spans="1:17" s="6" customFormat="1" ht="13">
      <c r="I54" s="404"/>
      <c r="J54" s="399"/>
      <c r="K54" s="10"/>
      <c r="L54" s="10"/>
      <c r="M54" s="10"/>
      <c r="N54" s="10"/>
      <c r="O54" s="10"/>
      <c r="P54" s="10"/>
      <c r="Q54" s="10"/>
    </row>
    <row r="55" spans="1:17" s="6" customFormat="1"/>
    <row r="56" spans="1:17" s="6" customFormat="1">
      <c r="A56"/>
      <c r="B56"/>
      <c r="C56"/>
      <c r="D56"/>
      <c r="E56"/>
      <c r="F56"/>
      <c r="G56"/>
      <c r="H56"/>
    </row>
    <row r="57" spans="1:17" s="6" customFormat="1">
      <c r="A57"/>
      <c r="B57"/>
      <c r="C57"/>
      <c r="D57"/>
      <c r="E57"/>
      <c r="F57"/>
      <c r="G57"/>
      <c r="H57"/>
    </row>
    <row r="58" spans="1:17" s="6" customFormat="1">
      <c r="A58"/>
      <c r="B58"/>
      <c r="C58"/>
      <c r="D58"/>
      <c r="E58"/>
      <c r="F58"/>
      <c r="G58"/>
      <c r="H58"/>
    </row>
    <row r="59" spans="1:17" s="6" customFormat="1">
      <c r="A59"/>
      <c r="B59"/>
      <c r="C59"/>
      <c r="D59"/>
      <c r="E59"/>
      <c r="F59"/>
      <c r="G59"/>
      <c r="H59"/>
    </row>
    <row r="60" spans="1:17" s="6" customFormat="1">
      <c r="A60"/>
      <c r="B60"/>
      <c r="C60"/>
      <c r="D60"/>
      <c r="E60"/>
      <c r="F60"/>
      <c r="G60"/>
      <c r="H60"/>
    </row>
    <row r="61" spans="1:17" s="6" customFormat="1">
      <c r="A61"/>
      <c r="B61"/>
      <c r="C61"/>
      <c r="D61"/>
      <c r="E61"/>
      <c r="F61"/>
      <c r="G61"/>
      <c r="H61"/>
    </row>
    <row r="62" spans="1:17" s="6" customFormat="1">
      <c r="A62"/>
      <c r="B62"/>
      <c r="C62"/>
      <c r="D62"/>
      <c r="E62"/>
      <c r="F62"/>
      <c r="G62"/>
      <c r="H62"/>
    </row>
    <row r="63" spans="1:17" s="6" customFormat="1">
      <c r="A63"/>
      <c r="B63"/>
      <c r="C63"/>
      <c r="D63"/>
      <c r="E63"/>
      <c r="F63"/>
      <c r="G63"/>
      <c r="H63"/>
    </row>
    <row r="64" spans="1:17" s="6" customFormat="1">
      <c r="A64"/>
      <c r="B64"/>
      <c r="C64"/>
      <c r="D64"/>
      <c r="E64"/>
      <c r="F64"/>
      <c r="G64"/>
      <c r="H64"/>
    </row>
    <row r="65" spans="1:17" s="6" customFormat="1">
      <c r="A65"/>
      <c r="B65"/>
      <c r="C65"/>
      <c r="D65"/>
      <c r="E65"/>
      <c r="F65"/>
      <c r="G65"/>
      <c r="H65"/>
      <c r="J65"/>
      <c r="K65"/>
      <c r="L65"/>
      <c r="M65"/>
      <c r="N65"/>
      <c r="O65"/>
      <c r="P65"/>
      <c r="Q65"/>
    </row>
    <row r="66" spans="1:17" s="6" customFormat="1">
      <c r="A66"/>
      <c r="B66"/>
      <c r="C66"/>
      <c r="D66"/>
      <c r="E66"/>
      <c r="F66"/>
      <c r="G66"/>
      <c r="H66"/>
      <c r="J66"/>
      <c r="K66"/>
      <c r="L66"/>
      <c r="M66"/>
      <c r="N66"/>
      <c r="O66"/>
      <c r="P66"/>
      <c r="Q66"/>
    </row>
    <row r="67" spans="1:17" s="6" customFormat="1">
      <c r="A67"/>
      <c r="B67"/>
      <c r="C67"/>
      <c r="D67"/>
      <c r="E67"/>
      <c r="F67"/>
      <c r="G67"/>
      <c r="H67"/>
      <c r="J67"/>
      <c r="K67"/>
      <c r="L67"/>
      <c r="M67"/>
      <c r="N67"/>
      <c r="O67"/>
      <c r="P67"/>
      <c r="Q67"/>
    </row>
    <row r="68" spans="1:17" s="6" customFormat="1">
      <c r="A68"/>
      <c r="B68"/>
      <c r="C68"/>
      <c r="D68"/>
      <c r="E68"/>
      <c r="F68"/>
      <c r="G68"/>
      <c r="H68"/>
      <c r="J68"/>
      <c r="K68"/>
      <c r="L68"/>
      <c r="M68"/>
      <c r="N68"/>
      <c r="O68"/>
      <c r="P68"/>
      <c r="Q68"/>
    </row>
    <row r="69" spans="1:17" s="6" customFormat="1">
      <c r="A69"/>
      <c r="B69"/>
      <c r="C69"/>
      <c r="D69"/>
      <c r="E69"/>
      <c r="F69"/>
      <c r="G69"/>
      <c r="H69"/>
      <c r="J69"/>
      <c r="K69"/>
      <c r="L69"/>
      <c r="M69"/>
      <c r="N69"/>
      <c r="O69"/>
      <c r="P69"/>
      <c r="Q69"/>
    </row>
    <row r="70" spans="1:17" s="6" customFormat="1">
      <c r="A70"/>
      <c r="B70"/>
      <c r="C70"/>
      <c r="D70"/>
      <c r="E70"/>
      <c r="F70"/>
      <c r="G70"/>
      <c r="H70"/>
      <c r="J70"/>
      <c r="K70"/>
      <c r="L70"/>
      <c r="M70"/>
      <c r="N70"/>
      <c r="O70"/>
      <c r="P70"/>
      <c r="Q70"/>
    </row>
    <row r="71" spans="1:17" s="6" customFormat="1">
      <c r="A71"/>
      <c r="B71"/>
      <c r="C71"/>
      <c r="D71"/>
      <c r="E71"/>
      <c r="F71"/>
      <c r="G71"/>
      <c r="H71"/>
      <c r="J71"/>
      <c r="K71"/>
      <c r="L71"/>
      <c r="M71"/>
      <c r="N71"/>
      <c r="O71"/>
      <c r="P71"/>
      <c r="Q71"/>
    </row>
    <row r="72" spans="1:17" s="6" customFormat="1">
      <c r="A72"/>
      <c r="B72"/>
      <c r="C72"/>
      <c r="D72"/>
      <c r="E72"/>
      <c r="F72"/>
      <c r="G72"/>
      <c r="H72"/>
      <c r="J72"/>
      <c r="K72"/>
      <c r="L72"/>
      <c r="M72"/>
      <c r="N72"/>
      <c r="O72"/>
      <c r="P72"/>
      <c r="Q72"/>
    </row>
    <row r="73" spans="1:17" s="6" customFormat="1">
      <c r="A73"/>
      <c r="B73"/>
      <c r="C73"/>
      <c r="D73"/>
      <c r="E73"/>
      <c r="F73"/>
      <c r="G73"/>
      <c r="H73"/>
      <c r="J73"/>
      <c r="K73"/>
      <c r="L73"/>
      <c r="M73"/>
      <c r="N73"/>
      <c r="O73"/>
      <c r="P73"/>
      <c r="Q73"/>
    </row>
    <row r="74" spans="1:17" s="6" customFormat="1">
      <c r="A74"/>
      <c r="B74"/>
      <c r="C74"/>
      <c r="D74"/>
      <c r="E74"/>
      <c r="F74"/>
      <c r="G74"/>
      <c r="H74"/>
      <c r="J74"/>
      <c r="K74"/>
      <c r="L74"/>
      <c r="M74"/>
      <c r="N74"/>
      <c r="O74"/>
      <c r="P74"/>
      <c r="Q74"/>
    </row>
    <row r="75" spans="1:17" s="6" customFormat="1">
      <c r="A75"/>
      <c r="B75"/>
      <c r="C75"/>
      <c r="D75"/>
      <c r="E75"/>
      <c r="F75"/>
      <c r="G75"/>
      <c r="H75"/>
      <c r="J75"/>
      <c r="K75"/>
      <c r="L75"/>
      <c r="M75"/>
      <c r="N75"/>
      <c r="O75"/>
      <c r="P75"/>
      <c r="Q75"/>
    </row>
    <row r="76" spans="1:17" s="6" customFormat="1">
      <c r="A76"/>
      <c r="B76"/>
      <c r="C76"/>
      <c r="D76"/>
      <c r="E76"/>
      <c r="F76"/>
      <c r="G76"/>
      <c r="H76"/>
      <c r="J76"/>
      <c r="K76"/>
      <c r="L76"/>
      <c r="M76"/>
      <c r="N76"/>
      <c r="O76"/>
      <c r="P76"/>
      <c r="Q76"/>
    </row>
    <row r="77" spans="1:17" s="6" customFormat="1">
      <c r="A77"/>
      <c r="B77"/>
      <c r="C77"/>
      <c r="D77"/>
      <c r="E77"/>
      <c r="F77"/>
      <c r="G77"/>
      <c r="H77"/>
      <c r="J77"/>
      <c r="K77"/>
      <c r="L77"/>
      <c r="M77"/>
      <c r="N77"/>
      <c r="O77"/>
      <c r="P77"/>
      <c r="Q77"/>
    </row>
    <row r="78" spans="1:17" s="6" customFormat="1">
      <c r="A78"/>
      <c r="B78"/>
      <c r="C78"/>
      <c r="D78"/>
      <c r="E78"/>
      <c r="F78"/>
      <c r="G78"/>
      <c r="H78"/>
      <c r="J78"/>
      <c r="K78"/>
      <c r="L78"/>
      <c r="M78"/>
      <c r="N78"/>
      <c r="O78"/>
      <c r="P78"/>
      <c r="Q78"/>
    </row>
    <row r="79" spans="1:17" s="6" customFormat="1">
      <c r="A79"/>
      <c r="B79"/>
      <c r="C79"/>
      <c r="D79"/>
      <c r="E79"/>
      <c r="F79"/>
      <c r="G79"/>
      <c r="H79"/>
      <c r="J79"/>
      <c r="K79"/>
      <c r="L79"/>
      <c r="M79"/>
      <c r="N79"/>
      <c r="O79"/>
      <c r="P79"/>
      <c r="Q79"/>
    </row>
    <row r="80" spans="1:17" s="6" customFormat="1">
      <c r="A80"/>
      <c r="B80"/>
      <c r="C80"/>
      <c r="D80"/>
      <c r="E80"/>
      <c r="F80"/>
      <c r="G80"/>
      <c r="H80"/>
      <c r="J80"/>
      <c r="K80"/>
      <c r="L80"/>
      <c r="M80"/>
      <c r="N80"/>
      <c r="O80"/>
      <c r="P80"/>
      <c r="Q80"/>
    </row>
    <row r="81" spans="1:17" s="6" customFormat="1">
      <c r="A81"/>
      <c r="B81"/>
      <c r="C81"/>
      <c r="D81"/>
      <c r="E81"/>
      <c r="F81"/>
      <c r="G81"/>
      <c r="H81"/>
      <c r="J81"/>
      <c r="K81"/>
      <c r="L81"/>
      <c r="M81"/>
      <c r="N81"/>
      <c r="O81"/>
      <c r="P81"/>
      <c r="Q81"/>
    </row>
    <row r="82" spans="1:17" s="6" customFormat="1">
      <c r="A82"/>
      <c r="B82"/>
      <c r="C82"/>
      <c r="D82"/>
      <c r="E82"/>
      <c r="F82"/>
      <c r="G82"/>
      <c r="H82"/>
      <c r="J82"/>
      <c r="K82"/>
      <c r="L82"/>
      <c r="M82"/>
      <c r="N82"/>
      <c r="O82"/>
      <c r="P82"/>
      <c r="Q82"/>
    </row>
    <row r="83" spans="1:17" s="6" customFormat="1">
      <c r="A83"/>
      <c r="B83"/>
      <c r="C83"/>
      <c r="D83"/>
      <c r="E83"/>
      <c r="F83"/>
      <c r="G83"/>
      <c r="H83"/>
      <c r="J83"/>
      <c r="K83"/>
      <c r="L83"/>
      <c r="M83"/>
      <c r="N83"/>
      <c r="O83"/>
      <c r="P83"/>
      <c r="Q83"/>
    </row>
    <row r="84" spans="1:17" s="6" customFormat="1">
      <c r="A84"/>
      <c r="B84"/>
      <c r="C84"/>
      <c r="D84"/>
      <c r="E84"/>
      <c r="F84"/>
      <c r="G84"/>
      <c r="H84"/>
      <c r="J84"/>
      <c r="K84"/>
      <c r="L84"/>
      <c r="M84"/>
      <c r="N84"/>
      <c r="O84"/>
      <c r="P84"/>
      <c r="Q84"/>
    </row>
  </sheetData>
  <mergeCells count="37">
    <mergeCell ref="K49:L49"/>
    <mergeCell ref="K50:L50"/>
    <mergeCell ref="M50:N50"/>
    <mergeCell ref="O49:P49"/>
    <mergeCell ref="M49:N49"/>
    <mergeCell ref="K52:L52"/>
    <mergeCell ref="K53:L53"/>
    <mergeCell ref="A3:Q3"/>
    <mergeCell ref="O47:P47"/>
    <mergeCell ref="O48:P48"/>
    <mergeCell ref="J6:Q6"/>
    <mergeCell ref="A35:H35"/>
    <mergeCell ref="A6:H6"/>
    <mergeCell ref="M47:N47"/>
    <mergeCell ref="D46:E46"/>
    <mergeCell ref="A27:H27"/>
    <mergeCell ref="F45:G45"/>
    <mergeCell ref="F46:G46"/>
    <mergeCell ref="M48:N48"/>
    <mergeCell ref="B45:C45"/>
    <mergeCell ref="B46:C46"/>
    <mergeCell ref="J38:Q38"/>
    <mergeCell ref="B49:C49"/>
    <mergeCell ref="B50:C50"/>
    <mergeCell ref="B51:C51"/>
    <mergeCell ref="K51:L51"/>
    <mergeCell ref="K47:L47"/>
    <mergeCell ref="K48:L48"/>
    <mergeCell ref="D45:E45"/>
    <mergeCell ref="J45:Q45"/>
    <mergeCell ref="B48:C48"/>
    <mergeCell ref="D47:E47"/>
    <mergeCell ref="B47:C47"/>
    <mergeCell ref="F48:G48"/>
    <mergeCell ref="F47:G47"/>
    <mergeCell ref="D48:E48"/>
    <mergeCell ref="O50:P50"/>
  </mergeCells>
  <phoneticPr fontId="0" type="noConversion"/>
  <printOptions horizontalCentered="1" verticalCentered="1"/>
  <pageMargins left="0.25" right="0.25" top="0.5" bottom="0.5" header="0.5" footer="0.5"/>
  <pageSetup scale="84" orientation="portrait"/>
  <headerFooter alignWithMargins="0">
    <oddHeader>&amp;C&amp;"Agency FB,Bold"&amp;36UTICA COMETS
&amp;"Agency FB,Regular"&amp;26Proud Affiliate of the VANCOUVER CANUCKS</oddHeader>
    <oddFooter>&amp;L&amp;G&amp;C&amp;"Arial,Bold Italic"&amp;12Member of the American Hockey League since 2013&amp;R&amp;G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5"/>
  <sheetViews>
    <sheetView view="pageBreakPreview" topLeftCell="A13" zoomScale="75" zoomScaleNormal="75" zoomScaleSheetLayoutView="80" zoomScalePageLayoutView="75" workbookViewId="0">
      <selection activeCell="L41" sqref="L41"/>
    </sheetView>
  </sheetViews>
  <sheetFormatPr baseColWidth="10" defaultColWidth="8.83203125" defaultRowHeight="10" x14ac:dyDescent="0"/>
  <cols>
    <col min="1" max="1" width="15.33203125" style="1" customWidth="1"/>
    <col min="2" max="2" width="9.6640625" style="1" customWidth="1"/>
    <col min="3" max="8" width="11.5" style="1" customWidth="1"/>
    <col min="9" max="10" width="11.33203125" style="1" customWidth="1"/>
    <col min="11" max="11" width="14.6640625" style="1" customWidth="1"/>
    <col min="12" max="12" width="4.6640625" style="1" customWidth="1"/>
    <col min="13" max="14" width="9.6640625" style="1" customWidth="1"/>
    <col min="15" max="16384" width="8.83203125" style="1"/>
  </cols>
  <sheetData>
    <row r="1" spans="1:14" ht="22" thickBo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1" thickBot="1">
      <c r="A2" s="813" t="s">
        <v>297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5"/>
    </row>
    <row r="4" spans="1:14" s="22" customFormat="1" ht="17.25" customHeight="1">
      <c r="A4" s="825" t="s">
        <v>234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</row>
    <row r="5" spans="1:14" s="122" customFormat="1" ht="14.25" customHeight="1" thickBot="1">
      <c r="A5" s="121"/>
      <c r="B5" s="121"/>
    </row>
    <row r="6" spans="1:14" s="126" customFormat="1" ht="19" thickTop="1">
      <c r="A6" s="123" t="s">
        <v>95</v>
      </c>
      <c r="B6" s="124" t="s">
        <v>201</v>
      </c>
      <c r="C6" s="826" t="s">
        <v>153</v>
      </c>
      <c r="D6" s="827"/>
      <c r="E6" s="826" t="s">
        <v>181</v>
      </c>
      <c r="F6" s="827"/>
      <c r="G6" s="828" t="s">
        <v>38</v>
      </c>
      <c r="H6" s="827"/>
      <c r="I6" s="828" t="s">
        <v>185</v>
      </c>
      <c r="J6" s="827"/>
      <c r="K6" s="124" t="s">
        <v>186</v>
      </c>
      <c r="L6" s="125"/>
      <c r="M6" s="826" t="s">
        <v>82</v>
      </c>
      <c r="N6" s="829"/>
    </row>
    <row r="7" spans="1:14" s="126" customFormat="1" ht="19" thickBot="1">
      <c r="A7" s="820"/>
      <c r="B7" s="821"/>
      <c r="C7" s="172" t="s">
        <v>46</v>
      </c>
      <c r="D7" s="191" t="s">
        <v>47</v>
      </c>
      <c r="E7" s="173" t="s">
        <v>46</v>
      </c>
      <c r="F7" s="191" t="s">
        <v>47</v>
      </c>
      <c r="G7" s="173" t="s">
        <v>46</v>
      </c>
      <c r="H7" s="191" t="s">
        <v>47</v>
      </c>
      <c r="I7" s="174" t="s">
        <v>46</v>
      </c>
      <c r="J7" s="194" t="s">
        <v>47</v>
      </c>
      <c r="K7" s="175" t="s">
        <v>47</v>
      </c>
      <c r="M7" s="176" t="s">
        <v>46</v>
      </c>
      <c r="N7" s="195" t="s">
        <v>47</v>
      </c>
    </row>
    <row r="8" spans="1:14" s="171" customFormat="1" ht="19" thickTop="1">
      <c r="A8" s="301">
        <v>43015</v>
      </c>
      <c r="B8" s="306" t="s">
        <v>80</v>
      </c>
      <c r="C8" s="148">
        <v>4</v>
      </c>
      <c r="D8" s="193">
        <v>1</v>
      </c>
      <c r="E8" s="148">
        <v>10</v>
      </c>
      <c r="F8" s="193">
        <v>0</v>
      </c>
      <c r="G8" s="148">
        <v>6</v>
      </c>
      <c r="H8" s="193">
        <v>0</v>
      </c>
      <c r="I8" s="423">
        <v>0</v>
      </c>
      <c r="J8" s="424">
        <v>0</v>
      </c>
      <c r="K8" s="423">
        <v>0</v>
      </c>
      <c r="L8" s="145"/>
      <c r="M8" s="139">
        <f>SUM(C8,E8,G8,I8,K8)</f>
        <v>20</v>
      </c>
      <c r="N8" s="199">
        <f>SUM(D8,F8,H8,J8,K8)</f>
        <v>1</v>
      </c>
    </row>
    <row r="9" spans="1:14" s="171" customFormat="1" ht="18">
      <c r="A9" s="135">
        <v>43016</v>
      </c>
      <c r="B9" s="187" t="s">
        <v>80</v>
      </c>
      <c r="C9" s="148">
        <v>11</v>
      </c>
      <c r="D9" s="193">
        <v>1</v>
      </c>
      <c r="E9" s="148">
        <v>13</v>
      </c>
      <c r="F9" s="193">
        <v>2</v>
      </c>
      <c r="G9" s="148">
        <v>9</v>
      </c>
      <c r="H9" s="193">
        <v>0</v>
      </c>
      <c r="I9" s="423">
        <v>0</v>
      </c>
      <c r="J9" s="424">
        <v>0</v>
      </c>
      <c r="K9" s="423">
        <v>0</v>
      </c>
      <c r="L9" s="145"/>
      <c r="M9" s="139">
        <f t="shared" ref="M9:M45" si="0">SUM(C9,E9,G9,I9,K9)</f>
        <v>33</v>
      </c>
      <c r="N9" s="199">
        <f t="shared" ref="N9:N45" si="1">SUM(D9,F9,H9,J9,K9)</f>
        <v>3</v>
      </c>
    </row>
    <row r="10" spans="1:14" s="171" customFormat="1" ht="18">
      <c r="A10" s="135">
        <v>43021</v>
      </c>
      <c r="B10" s="187" t="s">
        <v>231</v>
      </c>
      <c r="C10" s="148">
        <v>13</v>
      </c>
      <c r="D10" s="193">
        <v>1</v>
      </c>
      <c r="E10" s="148">
        <v>10</v>
      </c>
      <c r="F10" s="193">
        <v>1</v>
      </c>
      <c r="G10" s="148">
        <v>7</v>
      </c>
      <c r="H10" s="193">
        <v>0</v>
      </c>
      <c r="I10" s="423">
        <v>0</v>
      </c>
      <c r="J10" s="424">
        <v>0</v>
      </c>
      <c r="K10" s="423">
        <v>0</v>
      </c>
      <c r="L10" s="145"/>
      <c r="M10" s="139">
        <f t="shared" si="0"/>
        <v>30</v>
      </c>
      <c r="N10" s="199">
        <f t="shared" si="1"/>
        <v>2</v>
      </c>
    </row>
    <row r="11" spans="1:14" s="171" customFormat="1" ht="18">
      <c r="A11" s="135">
        <v>43387</v>
      </c>
      <c r="B11" s="187" t="s">
        <v>232</v>
      </c>
      <c r="C11" s="148">
        <v>10</v>
      </c>
      <c r="D11" s="193">
        <v>1</v>
      </c>
      <c r="E11" s="148">
        <v>3</v>
      </c>
      <c r="F11" s="193">
        <v>1</v>
      </c>
      <c r="G11" s="148">
        <v>6</v>
      </c>
      <c r="H11" s="193">
        <v>1</v>
      </c>
      <c r="I11" s="423">
        <v>0</v>
      </c>
      <c r="J11" s="424">
        <v>0</v>
      </c>
      <c r="K11" s="423">
        <v>0</v>
      </c>
      <c r="L11" s="145"/>
      <c r="M11" s="139">
        <f t="shared" si="0"/>
        <v>19</v>
      </c>
      <c r="N11" s="199">
        <f t="shared" si="1"/>
        <v>3</v>
      </c>
    </row>
    <row r="12" spans="1:14" s="126" customFormat="1" ht="18">
      <c r="A12" s="135">
        <v>43029</v>
      </c>
      <c r="B12" s="187" t="s">
        <v>231</v>
      </c>
      <c r="C12" s="148">
        <v>6</v>
      </c>
      <c r="D12" s="193">
        <v>3</v>
      </c>
      <c r="E12" s="148">
        <v>15</v>
      </c>
      <c r="F12" s="193">
        <v>2</v>
      </c>
      <c r="G12" s="148">
        <v>9</v>
      </c>
      <c r="H12" s="193">
        <v>0</v>
      </c>
      <c r="I12" s="423">
        <v>0</v>
      </c>
      <c r="J12" s="424">
        <v>0</v>
      </c>
      <c r="K12" s="423">
        <v>0</v>
      </c>
      <c r="L12" s="145"/>
      <c r="M12" s="139">
        <f t="shared" si="0"/>
        <v>30</v>
      </c>
      <c r="N12" s="199">
        <f t="shared" si="1"/>
        <v>5</v>
      </c>
    </row>
    <row r="13" spans="1:14" s="126" customFormat="1" ht="18">
      <c r="A13" s="135">
        <v>43036</v>
      </c>
      <c r="B13" s="187" t="s">
        <v>336</v>
      </c>
      <c r="C13" s="148">
        <v>8</v>
      </c>
      <c r="D13" s="193">
        <v>0</v>
      </c>
      <c r="E13" s="148">
        <v>4</v>
      </c>
      <c r="F13" s="193">
        <v>0</v>
      </c>
      <c r="G13" s="148">
        <v>14</v>
      </c>
      <c r="H13" s="193">
        <v>1</v>
      </c>
      <c r="I13" s="423">
        <v>0</v>
      </c>
      <c r="J13" s="424">
        <v>0</v>
      </c>
      <c r="K13" s="423">
        <v>0</v>
      </c>
      <c r="L13" s="145"/>
      <c r="M13" s="139">
        <f t="shared" si="0"/>
        <v>26</v>
      </c>
      <c r="N13" s="199">
        <f t="shared" si="1"/>
        <v>1</v>
      </c>
    </row>
    <row r="14" spans="1:14" s="171" customFormat="1" ht="18">
      <c r="A14" s="135">
        <v>43037</v>
      </c>
      <c r="B14" s="187" t="s">
        <v>336</v>
      </c>
      <c r="C14" s="148">
        <v>23</v>
      </c>
      <c r="D14" s="193">
        <v>3</v>
      </c>
      <c r="E14" s="148">
        <v>12</v>
      </c>
      <c r="F14" s="193">
        <v>2</v>
      </c>
      <c r="G14" s="148">
        <v>10</v>
      </c>
      <c r="H14" s="193">
        <v>1</v>
      </c>
      <c r="I14" s="423">
        <v>0</v>
      </c>
      <c r="J14" s="424">
        <v>0</v>
      </c>
      <c r="K14" s="423">
        <v>0</v>
      </c>
      <c r="L14" s="145"/>
      <c r="M14" s="139">
        <f t="shared" si="0"/>
        <v>45</v>
      </c>
      <c r="N14" s="199">
        <f t="shared" si="1"/>
        <v>6</v>
      </c>
    </row>
    <row r="15" spans="1:14" s="140" customFormat="1" ht="18">
      <c r="A15" s="144">
        <v>43040</v>
      </c>
      <c r="B15" s="186" t="s">
        <v>231</v>
      </c>
      <c r="C15" s="147">
        <v>18</v>
      </c>
      <c r="D15" s="192">
        <v>2</v>
      </c>
      <c r="E15" s="147">
        <v>17</v>
      </c>
      <c r="F15" s="192">
        <v>1</v>
      </c>
      <c r="G15" s="147">
        <v>10</v>
      </c>
      <c r="H15" s="192">
        <v>0</v>
      </c>
      <c r="I15" s="147">
        <v>3</v>
      </c>
      <c r="J15" s="192">
        <v>0</v>
      </c>
      <c r="K15" s="426">
        <v>0</v>
      </c>
      <c r="L15" s="125"/>
      <c r="M15" s="137">
        <f>SUM(C15,E15,G15,I15)</f>
        <v>48</v>
      </c>
      <c r="N15" s="196">
        <f t="shared" si="1"/>
        <v>3</v>
      </c>
    </row>
    <row r="16" spans="1:14" s="140" customFormat="1" ht="18">
      <c r="A16" s="144">
        <v>43407</v>
      </c>
      <c r="B16" s="186" t="s">
        <v>319</v>
      </c>
      <c r="C16" s="147">
        <v>5</v>
      </c>
      <c r="D16" s="192">
        <v>0</v>
      </c>
      <c r="E16" s="147">
        <v>5</v>
      </c>
      <c r="F16" s="192">
        <v>0</v>
      </c>
      <c r="G16" s="147">
        <v>16</v>
      </c>
      <c r="H16" s="192">
        <v>1</v>
      </c>
      <c r="I16" s="426">
        <v>0</v>
      </c>
      <c r="J16" s="427">
        <v>0</v>
      </c>
      <c r="K16" s="426">
        <v>0</v>
      </c>
      <c r="L16" s="132"/>
      <c r="M16" s="137">
        <f t="shared" si="0"/>
        <v>26</v>
      </c>
      <c r="N16" s="196">
        <f t="shared" si="1"/>
        <v>1</v>
      </c>
    </row>
    <row r="17" spans="1:14" s="140" customFormat="1" ht="18">
      <c r="A17" s="144">
        <v>43043</v>
      </c>
      <c r="B17" s="186" t="s">
        <v>231</v>
      </c>
      <c r="C17" s="147">
        <v>8</v>
      </c>
      <c r="D17" s="192">
        <v>0</v>
      </c>
      <c r="E17" s="147">
        <v>20</v>
      </c>
      <c r="F17" s="192">
        <v>2</v>
      </c>
      <c r="G17" s="147">
        <v>7</v>
      </c>
      <c r="H17" s="192">
        <v>0</v>
      </c>
      <c r="I17" s="426">
        <v>2</v>
      </c>
      <c r="J17" s="427">
        <v>0</v>
      </c>
      <c r="K17" s="426">
        <v>1</v>
      </c>
      <c r="L17" s="132"/>
      <c r="M17" s="137">
        <f>SUM(C17,E17,G17,I17,)</f>
        <v>37</v>
      </c>
      <c r="N17" s="196">
        <f t="shared" si="1"/>
        <v>3</v>
      </c>
    </row>
    <row r="18" spans="1:14" s="128" customFormat="1" ht="18">
      <c r="A18" s="144">
        <v>43047</v>
      </c>
      <c r="B18" s="186" t="s">
        <v>336</v>
      </c>
      <c r="C18" s="147">
        <v>9</v>
      </c>
      <c r="D18" s="192">
        <v>1</v>
      </c>
      <c r="E18" s="147">
        <v>12</v>
      </c>
      <c r="F18" s="192">
        <v>1</v>
      </c>
      <c r="G18" s="147">
        <v>14</v>
      </c>
      <c r="H18" s="192">
        <v>0</v>
      </c>
      <c r="I18" s="426">
        <v>0</v>
      </c>
      <c r="J18" s="427">
        <v>0</v>
      </c>
      <c r="K18" s="426">
        <v>0</v>
      </c>
      <c r="L18" s="132"/>
      <c r="M18" s="137">
        <f t="shared" si="0"/>
        <v>35</v>
      </c>
      <c r="N18" s="196">
        <f t="shared" si="1"/>
        <v>2</v>
      </c>
    </row>
    <row r="19" spans="1:14" s="128" customFormat="1" ht="18">
      <c r="A19" s="144">
        <v>43414</v>
      </c>
      <c r="B19" s="186" t="s">
        <v>336</v>
      </c>
      <c r="C19" s="147">
        <v>8</v>
      </c>
      <c r="D19" s="192">
        <v>0</v>
      </c>
      <c r="E19" s="147">
        <v>11</v>
      </c>
      <c r="F19" s="192">
        <v>1</v>
      </c>
      <c r="G19" s="147">
        <v>7</v>
      </c>
      <c r="H19" s="192">
        <v>1</v>
      </c>
      <c r="I19" s="147">
        <v>0</v>
      </c>
      <c r="J19" s="192">
        <v>0</v>
      </c>
      <c r="K19" s="426">
        <v>0</v>
      </c>
      <c r="L19" s="132"/>
      <c r="M19" s="137">
        <f t="shared" si="0"/>
        <v>26</v>
      </c>
      <c r="N19" s="196">
        <f t="shared" si="1"/>
        <v>2</v>
      </c>
    </row>
    <row r="20" spans="1:14" s="128" customFormat="1" ht="18">
      <c r="A20" s="135">
        <v>43054</v>
      </c>
      <c r="B20" s="187" t="s">
        <v>337</v>
      </c>
      <c r="C20" s="148">
        <v>9</v>
      </c>
      <c r="D20" s="193">
        <v>0</v>
      </c>
      <c r="E20" s="148">
        <v>11</v>
      </c>
      <c r="F20" s="193">
        <v>1</v>
      </c>
      <c r="G20" s="148">
        <v>11</v>
      </c>
      <c r="H20" s="193">
        <v>3</v>
      </c>
      <c r="I20" s="423">
        <v>0</v>
      </c>
      <c r="J20" s="424">
        <v>0</v>
      </c>
      <c r="K20" s="423">
        <v>0</v>
      </c>
      <c r="L20" s="138"/>
      <c r="M20" s="139">
        <f t="shared" si="0"/>
        <v>31</v>
      </c>
      <c r="N20" s="199">
        <f t="shared" si="1"/>
        <v>4</v>
      </c>
    </row>
    <row r="21" spans="1:14" s="128" customFormat="1" ht="18">
      <c r="A21" s="144">
        <v>43056</v>
      </c>
      <c r="B21" s="186" t="s">
        <v>338</v>
      </c>
      <c r="C21" s="147">
        <v>8</v>
      </c>
      <c r="D21" s="192">
        <v>0</v>
      </c>
      <c r="E21" s="147">
        <v>18</v>
      </c>
      <c r="F21" s="192">
        <v>4</v>
      </c>
      <c r="G21" s="147">
        <v>8</v>
      </c>
      <c r="H21" s="192">
        <v>3</v>
      </c>
      <c r="I21" s="147">
        <v>0</v>
      </c>
      <c r="J21" s="192">
        <v>0</v>
      </c>
      <c r="K21" s="426">
        <v>0</v>
      </c>
      <c r="L21" s="132"/>
      <c r="M21" s="137">
        <f t="shared" si="0"/>
        <v>34</v>
      </c>
      <c r="N21" s="196">
        <f t="shared" si="1"/>
        <v>7</v>
      </c>
    </row>
    <row r="22" spans="1:14" s="128" customFormat="1" ht="18">
      <c r="A22" s="144">
        <v>43057</v>
      </c>
      <c r="B22" s="186" t="s">
        <v>272</v>
      </c>
      <c r="C22" s="147">
        <v>6</v>
      </c>
      <c r="D22" s="192">
        <v>1</v>
      </c>
      <c r="E22" s="147">
        <v>17</v>
      </c>
      <c r="F22" s="192">
        <v>0</v>
      </c>
      <c r="G22" s="147">
        <v>9</v>
      </c>
      <c r="H22" s="192">
        <v>0</v>
      </c>
      <c r="I22" s="426">
        <v>0</v>
      </c>
      <c r="J22" s="427">
        <v>0</v>
      </c>
      <c r="K22" s="426">
        <v>0</v>
      </c>
      <c r="L22" s="132"/>
      <c r="M22" s="137">
        <f t="shared" si="0"/>
        <v>32</v>
      </c>
      <c r="N22" s="196">
        <f t="shared" si="1"/>
        <v>1</v>
      </c>
    </row>
    <row r="23" spans="1:14" s="128" customFormat="1" ht="18">
      <c r="A23" s="144">
        <v>43061</v>
      </c>
      <c r="B23" s="186" t="s">
        <v>80</v>
      </c>
      <c r="C23" s="147">
        <v>15</v>
      </c>
      <c r="D23" s="192">
        <v>0</v>
      </c>
      <c r="E23" s="147">
        <v>6</v>
      </c>
      <c r="F23" s="192">
        <v>1</v>
      </c>
      <c r="G23" s="147">
        <v>9</v>
      </c>
      <c r="H23" s="192">
        <v>1</v>
      </c>
      <c r="I23" s="426">
        <v>0</v>
      </c>
      <c r="J23" s="427">
        <v>0</v>
      </c>
      <c r="K23" s="426">
        <v>0</v>
      </c>
      <c r="L23" s="132"/>
      <c r="M23" s="137">
        <f t="shared" si="0"/>
        <v>30</v>
      </c>
      <c r="N23" s="196">
        <f t="shared" si="1"/>
        <v>2</v>
      </c>
    </row>
    <row r="24" spans="1:14" s="140" customFormat="1" ht="18">
      <c r="A24" s="135">
        <v>43063</v>
      </c>
      <c r="B24" s="187" t="s">
        <v>337</v>
      </c>
      <c r="C24" s="148">
        <v>3</v>
      </c>
      <c r="D24" s="193">
        <v>1</v>
      </c>
      <c r="E24" s="148">
        <v>4</v>
      </c>
      <c r="F24" s="193">
        <v>1</v>
      </c>
      <c r="G24" s="148">
        <v>7</v>
      </c>
      <c r="H24" s="193">
        <v>1</v>
      </c>
      <c r="I24" s="423">
        <v>0</v>
      </c>
      <c r="J24" s="424">
        <v>0</v>
      </c>
      <c r="K24" s="423">
        <v>0</v>
      </c>
      <c r="L24" s="138"/>
      <c r="M24" s="139">
        <f t="shared" si="0"/>
        <v>14</v>
      </c>
      <c r="N24" s="199">
        <f t="shared" si="1"/>
        <v>3</v>
      </c>
    </row>
    <row r="25" spans="1:14" s="140" customFormat="1" ht="18">
      <c r="A25" s="135">
        <v>43429</v>
      </c>
      <c r="B25" s="187" t="s">
        <v>337</v>
      </c>
      <c r="C25" s="148">
        <v>3</v>
      </c>
      <c r="D25" s="193">
        <v>1</v>
      </c>
      <c r="E25" s="148">
        <v>7</v>
      </c>
      <c r="F25" s="193">
        <v>0</v>
      </c>
      <c r="G25" s="148">
        <v>13</v>
      </c>
      <c r="H25" s="193">
        <v>1</v>
      </c>
      <c r="I25" s="423">
        <v>2</v>
      </c>
      <c r="J25" s="424">
        <v>0</v>
      </c>
      <c r="K25" s="423">
        <v>1</v>
      </c>
      <c r="L25" s="138"/>
      <c r="M25" s="139">
        <f t="shared" si="0"/>
        <v>26</v>
      </c>
      <c r="N25" s="199">
        <f t="shared" si="1"/>
        <v>3</v>
      </c>
    </row>
    <row r="26" spans="1:14" s="128" customFormat="1" ht="18">
      <c r="A26" s="144">
        <v>43068</v>
      </c>
      <c r="B26" s="186" t="s">
        <v>231</v>
      </c>
      <c r="C26" s="147">
        <v>10</v>
      </c>
      <c r="D26" s="192">
        <v>0</v>
      </c>
      <c r="E26" s="147">
        <v>9</v>
      </c>
      <c r="F26" s="192">
        <v>0</v>
      </c>
      <c r="G26" s="147">
        <v>12</v>
      </c>
      <c r="H26" s="192">
        <v>1</v>
      </c>
      <c r="I26" s="426">
        <v>2</v>
      </c>
      <c r="J26" s="427">
        <v>1</v>
      </c>
      <c r="K26" s="426">
        <v>0</v>
      </c>
      <c r="L26" s="132"/>
      <c r="M26" s="137">
        <f t="shared" si="0"/>
        <v>33</v>
      </c>
      <c r="N26" s="196">
        <f t="shared" si="1"/>
        <v>2</v>
      </c>
    </row>
    <row r="27" spans="1:14" s="140" customFormat="1" ht="18">
      <c r="A27" s="144">
        <v>43070</v>
      </c>
      <c r="B27" s="186" t="s">
        <v>318</v>
      </c>
      <c r="C27" s="147">
        <v>10</v>
      </c>
      <c r="D27" s="192">
        <v>1</v>
      </c>
      <c r="E27" s="147">
        <v>13</v>
      </c>
      <c r="F27" s="192">
        <v>3</v>
      </c>
      <c r="G27" s="147">
        <v>7</v>
      </c>
      <c r="H27" s="192">
        <v>2</v>
      </c>
      <c r="I27" s="426">
        <v>1</v>
      </c>
      <c r="J27" s="427">
        <v>0</v>
      </c>
      <c r="K27" s="426">
        <v>0</v>
      </c>
      <c r="L27" s="132"/>
      <c r="M27" s="137">
        <f t="shared" si="0"/>
        <v>31</v>
      </c>
      <c r="N27" s="196">
        <f t="shared" si="1"/>
        <v>6</v>
      </c>
    </row>
    <row r="28" spans="1:14" s="128" customFormat="1" ht="18">
      <c r="A28" s="135">
        <v>43071</v>
      </c>
      <c r="B28" s="187" t="s">
        <v>318</v>
      </c>
      <c r="C28" s="148">
        <v>4</v>
      </c>
      <c r="D28" s="193">
        <v>0</v>
      </c>
      <c r="E28" s="148">
        <v>10</v>
      </c>
      <c r="F28" s="193">
        <v>0</v>
      </c>
      <c r="G28" s="148">
        <v>8</v>
      </c>
      <c r="H28" s="193">
        <v>1</v>
      </c>
      <c r="I28" s="148">
        <v>0</v>
      </c>
      <c r="J28" s="424">
        <v>0</v>
      </c>
      <c r="K28" s="423">
        <v>1</v>
      </c>
      <c r="L28" s="138"/>
      <c r="M28" s="139">
        <f t="shared" si="0"/>
        <v>23</v>
      </c>
      <c r="N28" s="199">
        <f t="shared" si="1"/>
        <v>2</v>
      </c>
    </row>
    <row r="29" spans="1:14" s="128" customFormat="1" ht="18">
      <c r="A29" s="144">
        <v>43075</v>
      </c>
      <c r="B29" s="186" t="s">
        <v>232</v>
      </c>
      <c r="C29" s="147">
        <v>9</v>
      </c>
      <c r="D29" s="192">
        <v>1</v>
      </c>
      <c r="E29" s="147">
        <v>7</v>
      </c>
      <c r="F29" s="192">
        <v>0</v>
      </c>
      <c r="G29" s="147">
        <v>9</v>
      </c>
      <c r="H29" s="192">
        <v>0</v>
      </c>
      <c r="I29" s="147">
        <v>0</v>
      </c>
      <c r="J29" s="427">
        <v>0</v>
      </c>
      <c r="K29" s="426">
        <v>0</v>
      </c>
      <c r="L29" s="132"/>
      <c r="M29" s="137">
        <f t="shared" si="0"/>
        <v>25</v>
      </c>
      <c r="N29" s="196">
        <f t="shared" si="1"/>
        <v>1</v>
      </c>
    </row>
    <row r="30" spans="1:14" s="140" customFormat="1" ht="18">
      <c r="A30" s="135">
        <v>43078</v>
      </c>
      <c r="B30" s="187" t="s">
        <v>274</v>
      </c>
      <c r="C30" s="148">
        <v>14</v>
      </c>
      <c r="D30" s="193">
        <v>0</v>
      </c>
      <c r="E30" s="148">
        <v>11</v>
      </c>
      <c r="F30" s="193">
        <v>1</v>
      </c>
      <c r="G30" s="148">
        <v>10</v>
      </c>
      <c r="H30" s="193">
        <v>1</v>
      </c>
      <c r="I30" s="148">
        <v>1</v>
      </c>
      <c r="J30" s="193">
        <v>0</v>
      </c>
      <c r="K30" s="148">
        <v>0</v>
      </c>
      <c r="L30" s="138"/>
      <c r="M30" s="139">
        <f t="shared" si="0"/>
        <v>36</v>
      </c>
      <c r="N30" s="199">
        <f t="shared" si="1"/>
        <v>2</v>
      </c>
    </row>
    <row r="31" spans="1:14" s="140" customFormat="1" ht="18">
      <c r="A31" s="135">
        <v>43079</v>
      </c>
      <c r="B31" s="187" t="s">
        <v>274</v>
      </c>
      <c r="C31" s="148">
        <v>8</v>
      </c>
      <c r="D31" s="193">
        <v>1</v>
      </c>
      <c r="E31" s="148">
        <v>5</v>
      </c>
      <c r="F31" s="193">
        <v>1</v>
      </c>
      <c r="G31" s="148">
        <v>10</v>
      </c>
      <c r="H31" s="193">
        <v>1</v>
      </c>
      <c r="I31" s="148">
        <v>0</v>
      </c>
      <c r="J31" s="193">
        <v>0</v>
      </c>
      <c r="K31" s="148">
        <v>0</v>
      </c>
      <c r="L31" s="138"/>
      <c r="M31" s="139">
        <f t="shared" si="0"/>
        <v>23</v>
      </c>
      <c r="N31" s="199">
        <f t="shared" si="1"/>
        <v>3</v>
      </c>
    </row>
    <row r="32" spans="1:14" s="128" customFormat="1" ht="18">
      <c r="A32" s="135">
        <v>43082</v>
      </c>
      <c r="B32" s="187" t="s">
        <v>231</v>
      </c>
      <c r="C32" s="148">
        <v>8</v>
      </c>
      <c r="D32" s="193">
        <v>1</v>
      </c>
      <c r="E32" s="148">
        <v>10</v>
      </c>
      <c r="F32" s="193">
        <v>0</v>
      </c>
      <c r="G32" s="148">
        <v>12</v>
      </c>
      <c r="H32" s="193">
        <v>0</v>
      </c>
      <c r="I32" s="148">
        <v>0</v>
      </c>
      <c r="J32" s="193">
        <v>0</v>
      </c>
      <c r="K32" s="423">
        <v>0</v>
      </c>
      <c r="L32" s="138"/>
      <c r="M32" s="139">
        <f t="shared" si="0"/>
        <v>30</v>
      </c>
      <c r="N32" s="199">
        <f t="shared" si="1"/>
        <v>1</v>
      </c>
    </row>
    <row r="33" spans="1:14" s="128" customFormat="1" ht="18">
      <c r="A33" s="144">
        <v>43084</v>
      </c>
      <c r="B33" s="186" t="s">
        <v>319</v>
      </c>
      <c r="C33" s="147">
        <v>13</v>
      </c>
      <c r="D33" s="192">
        <v>1</v>
      </c>
      <c r="E33" s="147">
        <v>8</v>
      </c>
      <c r="F33" s="192">
        <v>0</v>
      </c>
      <c r="G33" s="147">
        <v>11</v>
      </c>
      <c r="H33" s="192">
        <v>1</v>
      </c>
      <c r="I33" s="426">
        <v>0</v>
      </c>
      <c r="J33" s="427">
        <v>0</v>
      </c>
      <c r="K33" s="426">
        <v>0</v>
      </c>
      <c r="L33" s="132"/>
      <c r="M33" s="137">
        <f t="shared" si="0"/>
        <v>32</v>
      </c>
      <c r="N33" s="196">
        <f t="shared" si="1"/>
        <v>2</v>
      </c>
    </row>
    <row r="34" spans="1:14" s="140" customFormat="1" ht="18">
      <c r="A34" s="144">
        <v>43085</v>
      </c>
      <c r="B34" s="186" t="s">
        <v>231</v>
      </c>
      <c r="C34" s="147">
        <v>11</v>
      </c>
      <c r="D34" s="192">
        <v>0</v>
      </c>
      <c r="E34" s="147">
        <v>10</v>
      </c>
      <c r="F34" s="192">
        <v>1</v>
      </c>
      <c r="G34" s="147">
        <v>12</v>
      </c>
      <c r="H34" s="192">
        <v>1</v>
      </c>
      <c r="I34" s="147">
        <v>0</v>
      </c>
      <c r="J34" s="192">
        <v>0</v>
      </c>
      <c r="K34" s="147">
        <v>0</v>
      </c>
      <c r="L34" s="132"/>
      <c r="M34" s="137">
        <f t="shared" si="0"/>
        <v>33</v>
      </c>
      <c r="N34" s="196">
        <f t="shared" si="1"/>
        <v>2</v>
      </c>
    </row>
    <row r="35" spans="1:14" s="128" customFormat="1" ht="18">
      <c r="A35" s="144">
        <v>43089</v>
      </c>
      <c r="B35" s="186" t="s">
        <v>80</v>
      </c>
      <c r="C35" s="147">
        <v>13</v>
      </c>
      <c r="D35" s="192">
        <v>2</v>
      </c>
      <c r="E35" s="147">
        <v>12</v>
      </c>
      <c r="F35" s="192">
        <v>1</v>
      </c>
      <c r="G35" s="147">
        <v>9</v>
      </c>
      <c r="H35" s="192">
        <v>2</v>
      </c>
      <c r="I35" s="426">
        <v>0</v>
      </c>
      <c r="J35" s="427">
        <v>0</v>
      </c>
      <c r="K35" s="426">
        <v>0</v>
      </c>
      <c r="L35" s="132"/>
      <c r="M35" s="137">
        <f t="shared" si="0"/>
        <v>34</v>
      </c>
      <c r="N35" s="196">
        <f t="shared" si="1"/>
        <v>5</v>
      </c>
    </row>
    <row r="36" spans="1:14" s="128" customFormat="1" ht="18">
      <c r="A36" s="144">
        <v>43091</v>
      </c>
      <c r="B36" s="186" t="s">
        <v>80</v>
      </c>
      <c r="C36" s="147">
        <v>9</v>
      </c>
      <c r="D36" s="192">
        <v>1</v>
      </c>
      <c r="E36" s="147">
        <v>11</v>
      </c>
      <c r="F36" s="192">
        <v>1</v>
      </c>
      <c r="G36" s="147">
        <v>7</v>
      </c>
      <c r="H36" s="192">
        <v>1</v>
      </c>
      <c r="I36" s="147">
        <v>0</v>
      </c>
      <c r="J36" s="192">
        <v>0</v>
      </c>
      <c r="K36" s="426">
        <v>0</v>
      </c>
      <c r="L36" s="132"/>
      <c r="M36" s="137">
        <f t="shared" si="0"/>
        <v>27</v>
      </c>
      <c r="N36" s="196">
        <f t="shared" si="1"/>
        <v>3</v>
      </c>
    </row>
    <row r="37" spans="1:14" s="128" customFormat="1" ht="18">
      <c r="A37" s="135">
        <v>43092</v>
      </c>
      <c r="B37" s="187" t="s">
        <v>232</v>
      </c>
      <c r="C37" s="148">
        <v>9</v>
      </c>
      <c r="D37" s="193">
        <v>0</v>
      </c>
      <c r="E37" s="148">
        <v>9</v>
      </c>
      <c r="F37" s="193">
        <v>2</v>
      </c>
      <c r="G37" s="148">
        <v>7</v>
      </c>
      <c r="H37" s="193">
        <v>0</v>
      </c>
      <c r="I37" s="148">
        <v>0</v>
      </c>
      <c r="J37" s="193">
        <v>0</v>
      </c>
      <c r="K37" s="423">
        <v>0</v>
      </c>
      <c r="L37" s="138"/>
      <c r="M37" s="139">
        <f t="shared" si="0"/>
        <v>25</v>
      </c>
      <c r="N37" s="199">
        <f t="shared" si="1"/>
        <v>2</v>
      </c>
    </row>
    <row r="38" spans="1:14" s="128" customFormat="1" ht="18">
      <c r="A38" s="144">
        <v>43096</v>
      </c>
      <c r="B38" s="186" t="s">
        <v>274</v>
      </c>
      <c r="C38" s="147">
        <v>13</v>
      </c>
      <c r="D38" s="192">
        <v>1</v>
      </c>
      <c r="E38" s="147">
        <v>9</v>
      </c>
      <c r="F38" s="192">
        <v>1</v>
      </c>
      <c r="G38" s="147">
        <v>7</v>
      </c>
      <c r="H38" s="192">
        <v>2</v>
      </c>
      <c r="I38" s="426">
        <v>1</v>
      </c>
      <c r="J38" s="427">
        <v>0</v>
      </c>
      <c r="K38" s="426">
        <v>0</v>
      </c>
      <c r="L38" s="132"/>
      <c r="M38" s="137">
        <f t="shared" si="0"/>
        <v>30</v>
      </c>
      <c r="N38" s="196">
        <f t="shared" si="1"/>
        <v>4</v>
      </c>
    </row>
    <row r="39" spans="1:14" s="128" customFormat="1" ht="18">
      <c r="A39" s="144">
        <v>43098</v>
      </c>
      <c r="B39" s="186" t="s">
        <v>274</v>
      </c>
      <c r="C39" s="147">
        <v>7</v>
      </c>
      <c r="D39" s="192">
        <v>0</v>
      </c>
      <c r="E39" s="147">
        <v>8</v>
      </c>
      <c r="F39" s="192">
        <v>0</v>
      </c>
      <c r="G39" s="147">
        <v>7</v>
      </c>
      <c r="H39" s="192">
        <v>1</v>
      </c>
      <c r="I39" s="426">
        <v>0</v>
      </c>
      <c r="J39" s="427">
        <v>0</v>
      </c>
      <c r="K39" s="426">
        <v>0</v>
      </c>
      <c r="L39" s="132"/>
      <c r="M39" s="137">
        <f t="shared" si="0"/>
        <v>22</v>
      </c>
      <c r="N39" s="196">
        <f t="shared" si="1"/>
        <v>1</v>
      </c>
    </row>
    <row r="40" spans="1:14" s="140" customFormat="1" ht="18">
      <c r="A40" s="135">
        <v>43099</v>
      </c>
      <c r="B40" s="187" t="s">
        <v>232</v>
      </c>
      <c r="C40" s="148">
        <v>6</v>
      </c>
      <c r="D40" s="193">
        <v>1</v>
      </c>
      <c r="E40" s="148">
        <v>6</v>
      </c>
      <c r="F40" s="193">
        <v>1</v>
      </c>
      <c r="G40" s="148">
        <v>4</v>
      </c>
      <c r="H40" s="193">
        <v>0</v>
      </c>
      <c r="I40" s="148">
        <v>1</v>
      </c>
      <c r="J40" s="193">
        <v>0</v>
      </c>
      <c r="K40" s="423">
        <v>0</v>
      </c>
      <c r="L40" s="138"/>
      <c r="M40" s="139">
        <f t="shared" si="0"/>
        <v>17</v>
      </c>
      <c r="N40" s="199">
        <f t="shared" si="1"/>
        <v>2</v>
      </c>
    </row>
    <row r="41" spans="1:14" s="140" customFormat="1" ht="18">
      <c r="A41" s="144">
        <v>43105</v>
      </c>
      <c r="B41" s="186" t="s">
        <v>337</v>
      </c>
      <c r="C41" s="147">
        <v>7</v>
      </c>
      <c r="D41" s="192">
        <v>1</v>
      </c>
      <c r="E41" s="147">
        <v>10</v>
      </c>
      <c r="F41" s="192">
        <v>2</v>
      </c>
      <c r="G41" s="147">
        <v>8</v>
      </c>
      <c r="H41" s="192">
        <v>2</v>
      </c>
      <c r="I41" s="426">
        <v>0</v>
      </c>
      <c r="J41" s="427">
        <v>0</v>
      </c>
      <c r="K41" s="426">
        <v>0</v>
      </c>
      <c r="L41" s="132"/>
      <c r="M41" s="137">
        <f t="shared" si="0"/>
        <v>25</v>
      </c>
      <c r="N41" s="196">
        <f t="shared" si="1"/>
        <v>5</v>
      </c>
    </row>
    <row r="42" spans="1:14" s="128" customFormat="1" ht="18">
      <c r="A42" s="135">
        <v>43107</v>
      </c>
      <c r="B42" s="187" t="s">
        <v>272</v>
      </c>
      <c r="C42" s="148"/>
      <c r="D42" s="193"/>
      <c r="E42" s="148"/>
      <c r="F42" s="193"/>
      <c r="G42" s="148"/>
      <c r="H42" s="193"/>
      <c r="I42" s="148"/>
      <c r="J42" s="193"/>
      <c r="K42" s="423"/>
      <c r="L42" s="138"/>
      <c r="M42" s="139">
        <f t="shared" si="0"/>
        <v>0</v>
      </c>
      <c r="N42" s="199">
        <f t="shared" si="1"/>
        <v>0</v>
      </c>
    </row>
    <row r="43" spans="1:14" s="140" customFormat="1" ht="18">
      <c r="A43" s="135">
        <v>43110</v>
      </c>
      <c r="B43" s="187" t="s">
        <v>337</v>
      </c>
      <c r="C43" s="148"/>
      <c r="D43" s="193"/>
      <c r="E43" s="148"/>
      <c r="F43" s="193"/>
      <c r="G43" s="148"/>
      <c r="H43" s="193"/>
      <c r="I43" s="423"/>
      <c r="J43" s="424"/>
      <c r="K43" s="423"/>
      <c r="L43" s="138"/>
      <c r="M43" s="139">
        <f t="shared" si="0"/>
        <v>0</v>
      </c>
      <c r="N43" s="199">
        <f t="shared" si="1"/>
        <v>0</v>
      </c>
    </row>
    <row r="44" spans="1:14" s="140" customFormat="1" ht="18">
      <c r="A44" s="144">
        <v>43112</v>
      </c>
      <c r="B44" s="186" t="s">
        <v>232</v>
      </c>
      <c r="C44" s="147"/>
      <c r="D44" s="192"/>
      <c r="E44" s="147"/>
      <c r="F44" s="192"/>
      <c r="G44" s="147"/>
      <c r="H44" s="192"/>
      <c r="I44" s="426"/>
      <c r="J44" s="427"/>
      <c r="K44" s="426"/>
      <c r="L44" s="132"/>
      <c r="M44" s="137">
        <f t="shared" si="0"/>
        <v>0</v>
      </c>
      <c r="N44" s="196">
        <f t="shared" si="1"/>
        <v>0</v>
      </c>
    </row>
    <row r="45" spans="1:14" s="140" customFormat="1" ht="19" thickBot="1">
      <c r="A45" s="135">
        <v>43113</v>
      </c>
      <c r="B45" s="187" t="s">
        <v>319</v>
      </c>
      <c r="C45" s="148"/>
      <c r="D45" s="193"/>
      <c r="E45" s="148"/>
      <c r="F45" s="193"/>
      <c r="G45" s="148"/>
      <c r="H45" s="193"/>
      <c r="I45" s="423"/>
      <c r="J45" s="424"/>
      <c r="K45" s="423"/>
      <c r="L45" s="138"/>
      <c r="M45" s="139">
        <f t="shared" si="0"/>
        <v>0</v>
      </c>
      <c r="N45" s="199">
        <f t="shared" si="1"/>
        <v>0</v>
      </c>
    </row>
    <row r="46" spans="1:14" s="122" customFormat="1" ht="18">
      <c r="B46" s="127"/>
      <c r="C46" s="822" t="s">
        <v>68</v>
      </c>
      <c r="D46" s="823"/>
      <c r="E46" s="824" t="s">
        <v>163</v>
      </c>
      <c r="F46" s="823"/>
      <c r="G46" s="824" t="s">
        <v>134</v>
      </c>
      <c r="H46" s="823"/>
      <c r="I46" s="824" t="s">
        <v>130</v>
      </c>
      <c r="J46" s="823"/>
      <c r="K46" s="131" t="s">
        <v>131</v>
      </c>
      <c r="L46" s="132"/>
      <c r="M46" s="818" t="s">
        <v>63</v>
      </c>
      <c r="N46" s="819"/>
    </row>
    <row r="47" spans="1:14" ht="19" thickBot="1">
      <c r="A47" s="122"/>
      <c r="B47" s="127"/>
      <c r="C47" s="133">
        <f t="shared" ref="C47:K47" si="2">SUM(C7:C46)</f>
        <v>318</v>
      </c>
      <c r="D47" s="198">
        <f t="shared" si="2"/>
        <v>27</v>
      </c>
      <c r="E47" s="129">
        <f t="shared" si="2"/>
        <v>343</v>
      </c>
      <c r="F47" s="198">
        <f t="shared" si="2"/>
        <v>34</v>
      </c>
      <c r="G47" s="129">
        <f t="shared" si="2"/>
        <v>312</v>
      </c>
      <c r="H47" s="198">
        <f t="shared" si="2"/>
        <v>30</v>
      </c>
      <c r="I47" s="129">
        <f t="shared" si="2"/>
        <v>13</v>
      </c>
      <c r="J47" s="198">
        <f t="shared" si="2"/>
        <v>1</v>
      </c>
      <c r="K47" s="130">
        <f t="shared" si="2"/>
        <v>3</v>
      </c>
      <c r="L47" s="127"/>
      <c r="M47" s="134">
        <f>SUM(M8:M45)</f>
        <v>988</v>
      </c>
      <c r="N47" s="197">
        <f>SUM(N8:N45)</f>
        <v>95</v>
      </c>
    </row>
    <row r="48" spans="1:14" ht="12" thickTop="1" thickBot="1"/>
    <row r="49" spans="1:14" ht="21" thickBot="1">
      <c r="A49" s="813" t="s">
        <v>317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5"/>
    </row>
    <row r="51" spans="1:14" ht="17">
      <c r="A51" s="825" t="s">
        <v>234</v>
      </c>
      <c r="B51" s="825"/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22"/>
    </row>
    <row r="52" spans="1:14" ht="19" thickBot="1">
      <c r="A52" s="121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1:14" ht="19" thickTop="1">
      <c r="A53" s="123" t="s">
        <v>95</v>
      </c>
      <c r="B53" s="124" t="s">
        <v>201</v>
      </c>
      <c r="C53" s="826" t="s">
        <v>153</v>
      </c>
      <c r="D53" s="827"/>
      <c r="E53" s="826" t="s">
        <v>181</v>
      </c>
      <c r="F53" s="827"/>
      <c r="G53" s="828" t="s">
        <v>38</v>
      </c>
      <c r="H53" s="827"/>
      <c r="I53" s="828" t="s">
        <v>185</v>
      </c>
      <c r="J53" s="827"/>
      <c r="K53" s="124" t="s">
        <v>186</v>
      </c>
      <c r="L53" s="125"/>
      <c r="M53" s="826" t="s">
        <v>82</v>
      </c>
      <c r="N53" s="829"/>
    </row>
    <row r="54" spans="1:14" ht="19" thickBot="1">
      <c r="A54" s="820"/>
      <c r="B54" s="821"/>
      <c r="C54" s="172" t="s">
        <v>46</v>
      </c>
      <c r="D54" s="191" t="s">
        <v>47</v>
      </c>
      <c r="E54" s="173" t="s">
        <v>46</v>
      </c>
      <c r="F54" s="191" t="s">
        <v>47</v>
      </c>
      <c r="G54" s="173" t="s">
        <v>46</v>
      </c>
      <c r="H54" s="191" t="s">
        <v>47</v>
      </c>
      <c r="I54" s="174" t="s">
        <v>46</v>
      </c>
      <c r="J54" s="194" t="s">
        <v>47</v>
      </c>
      <c r="K54" s="175" t="s">
        <v>47</v>
      </c>
      <c r="L54" s="126"/>
      <c r="M54" s="176" t="s">
        <v>46</v>
      </c>
      <c r="N54" s="195" t="s">
        <v>47</v>
      </c>
    </row>
    <row r="55" spans="1:14" ht="19" thickTop="1">
      <c r="A55" s="301">
        <v>43115</v>
      </c>
      <c r="B55" s="306" t="s">
        <v>231</v>
      </c>
      <c r="C55" s="148"/>
      <c r="D55" s="193"/>
      <c r="E55" s="148"/>
      <c r="F55" s="193"/>
      <c r="G55" s="148"/>
      <c r="H55" s="193"/>
      <c r="I55" s="423"/>
      <c r="J55" s="424"/>
      <c r="K55" s="423"/>
      <c r="L55" s="145"/>
      <c r="M55" s="139">
        <f>SUM(C55+E55+G55+I55)</f>
        <v>0</v>
      </c>
      <c r="N55" s="199">
        <f>SUM(D55+F55+H55+J55,K55)</f>
        <v>0</v>
      </c>
    </row>
    <row r="56" spans="1:14" ht="18">
      <c r="A56" s="144">
        <v>43117</v>
      </c>
      <c r="B56" s="186" t="s">
        <v>231</v>
      </c>
      <c r="C56" s="147"/>
      <c r="D56" s="192"/>
      <c r="E56" s="147"/>
      <c r="F56" s="192"/>
      <c r="G56" s="147"/>
      <c r="H56" s="192"/>
      <c r="I56" s="426"/>
      <c r="J56" s="427"/>
      <c r="K56" s="426"/>
      <c r="L56" s="125"/>
      <c r="M56" s="137">
        <f t="shared" ref="M56:M92" si="3">SUM(C56+E56+G56+I56)</f>
        <v>0</v>
      </c>
      <c r="N56" s="196">
        <f t="shared" ref="N56:N92" si="4">SUM(D56+F56+H56+J56,K56)</f>
        <v>0</v>
      </c>
    </row>
    <row r="57" spans="1:14" ht="18">
      <c r="A57" s="135">
        <v>43119</v>
      </c>
      <c r="B57" s="187" t="s">
        <v>272</v>
      </c>
      <c r="C57" s="148"/>
      <c r="D57" s="193"/>
      <c r="E57" s="148"/>
      <c r="F57" s="193"/>
      <c r="G57" s="148"/>
      <c r="H57" s="193"/>
      <c r="I57" s="423"/>
      <c r="J57" s="424"/>
      <c r="K57" s="423"/>
      <c r="L57" s="145"/>
      <c r="M57" s="139">
        <f>SUM(C57+E57+G57+I5, I57)</f>
        <v>0</v>
      </c>
      <c r="N57" s="199">
        <f t="shared" si="4"/>
        <v>0</v>
      </c>
    </row>
    <row r="58" spans="1:14" ht="18">
      <c r="A58" s="144">
        <v>43120</v>
      </c>
      <c r="B58" s="186" t="s">
        <v>232</v>
      </c>
      <c r="C58" s="147"/>
      <c r="D58" s="192"/>
      <c r="E58" s="147"/>
      <c r="F58" s="192"/>
      <c r="G58" s="147"/>
      <c r="H58" s="192"/>
      <c r="I58" s="426"/>
      <c r="J58" s="427"/>
      <c r="K58" s="426"/>
      <c r="L58" s="125"/>
      <c r="M58" s="137">
        <f t="shared" si="3"/>
        <v>0</v>
      </c>
      <c r="N58" s="196">
        <f t="shared" si="4"/>
        <v>0</v>
      </c>
    </row>
    <row r="59" spans="1:14" ht="18">
      <c r="A59" s="144">
        <v>43124</v>
      </c>
      <c r="B59" s="186" t="s">
        <v>272</v>
      </c>
      <c r="C59" s="147"/>
      <c r="D59" s="192"/>
      <c r="E59" s="147"/>
      <c r="F59" s="192"/>
      <c r="G59" s="147"/>
      <c r="H59" s="192"/>
      <c r="I59" s="426"/>
      <c r="J59" s="427"/>
      <c r="K59" s="426"/>
      <c r="L59" s="125"/>
      <c r="M59" s="137">
        <f t="shared" si="3"/>
        <v>0</v>
      </c>
      <c r="N59" s="196">
        <f t="shared" si="4"/>
        <v>0</v>
      </c>
    </row>
    <row r="60" spans="1:14" ht="18">
      <c r="A60" s="135">
        <v>42761</v>
      </c>
      <c r="B60" s="187" t="s">
        <v>319</v>
      </c>
      <c r="C60" s="148"/>
      <c r="D60" s="193"/>
      <c r="E60" s="148"/>
      <c r="F60" s="193"/>
      <c r="G60" s="148"/>
      <c r="H60" s="193"/>
      <c r="I60" s="423"/>
      <c r="J60" s="424"/>
      <c r="K60" s="423"/>
      <c r="L60" s="145"/>
      <c r="M60" s="139">
        <f t="shared" si="3"/>
        <v>0</v>
      </c>
      <c r="N60" s="199">
        <f t="shared" si="4"/>
        <v>0</v>
      </c>
    </row>
    <row r="61" spans="1:14" ht="18">
      <c r="A61" s="135">
        <v>43127</v>
      </c>
      <c r="B61" s="187" t="s">
        <v>276</v>
      </c>
      <c r="C61" s="148"/>
      <c r="D61" s="193"/>
      <c r="E61" s="148"/>
      <c r="F61" s="193"/>
      <c r="G61" s="148"/>
      <c r="H61" s="193"/>
      <c r="I61" s="423"/>
      <c r="J61" s="424"/>
      <c r="K61" s="423"/>
      <c r="L61" s="145"/>
      <c r="M61" s="139">
        <f t="shared" si="3"/>
        <v>0</v>
      </c>
      <c r="N61" s="199">
        <f t="shared" si="4"/>
        <v>0</v>
      </c>
    </row>
    <row r="62" spans="1:14" ht="18">
      <c r="A62" s="144">
        <v>43133</v>
      </c>
      <c r="B62" s="186" t="s">
        <v>232</v>
      </c>
      <c r="C62" s="147"/>
      <c r="D62" s="192"/>
      <c r="E62" s="147"/>
      <c r="F62" s="192"/>
      <c r="G62" s="147"/>
      <c r="H62" s="192"/>
      <c r="I62" s="147"/>
      <c r="J62" s="192"/>
      <c r="K62" s="426"/>
      <c r="L62" s="125"/>
      <c r="M62" s="137">
        <f t="shared" si="3"/>
        <v>0</v>
      </c>
      <c r="N62" s="196">
        <f t="shared" si="4"/>
        <v>0</v>
      </c>
    </row>
    <row r="63" spans="1:14" ht="18">
      <c r="A63" s="135">
        <v>43134</v>
      </c>
      <c r="B63" s="187" t="s">
        <v>232</v>
      </c>
      <c r="C63" s="148"/>
      <c r="D63" s="193"/>
      <c r="E63" s="148"/>
      <c r="F63" s="193"/>
      <c r="G63" s="148"/>
      <c r="H63" s="193"/>
      <c r="I63" s="423"/>
      <c r="J63" s="424"/>
      <c r="K63" s="423"/>
      <c r="L63" s="138"/>
      <c r="M63" s="139">
        <f t="shared" si="3"/>
        <v>0</v>
      </c>
      <c r="N63" s="199">
        <f t="shared" si="4"/>
        <v>0</v>
      </c>
    </row>
    <row r="64" spans="1:14" ht="18">
      <c r="A64" s="144">
        <v>43140</v>
      </c>
      <c r="B64" s="186" t="s">
        <v>337</v>
      </c>
      <c r="C64" s="147"/>
      <c r="D64" s="192"/>
      <c r="E64" s="147"/>
      <c r="F64" s="192"/>
      <c r="G64" s="147"/>
      <c r="H64" s="192"/>
      <c r="I64" s="426"/>
      <c r="J64" s="427"/>
      <c r="K64" s="426"/>
      <c r="L64" s="132"/>
      <c r="M64" s="137">
        <f t="shared" si="3"/>
        <v>0</v>
      </c>
      <c r="N64" s="196">
        <f t="shared" si="4"/>
        <v>0</v>
      </c>
    </row>
    <row r="65" spans="1:14" ht="18">
      <c r="A65" s="144">
        <v>43141</v>
      </c>
      <c r="B65" s="186" t="s">
        <v>338</v>
      </c>
      <c r="C65" s="147"/>
      <c r="D65" s="192"/>
      <c r="E65" s="147"/>
      <c r="F65" s="192"/>
      <c r="G65" s="147"/>
      <c r="H65" s="192"/>
      <c r="I65" s="426"/>
      <c r="J65" s="427"/>
      <c r="K65" s="426"/>
      <c r="L65" s="132"/>
      <c r="M65" s="137">
        <f t="shared" si="3"/>
        <v>0</v>
      </c>
      <c r="N65" s="196">
        <f t="shared" si="4"/>
        <v>0</v>
      </c>
    </row>
    <row r="66" spans="1:14" ht="18">
      <c r="A66" s="144">
        <v>43145</v>
      </c>
      <c r="B66" s="186" t="s">
        <v>232</v>
      </c>
      <c r="C66" s="147"/>
      <c r="D66" s="192"/>
      <c r="E66" s="147"/>
      <c r="F66" s="192"/>
      <c r="G66" s="147"/>
      <c r="H66" s="192"/>
      <c r="I66" s="147"/>
      <c r="J66" s="192"/>
      <c r="K66" s="426"/>
      <c r="L66" s="132"/>
      <c r="M66" s="137">
        <f t="shared" si="3"/>
        <v>0</v>
      </c>
      <c r="N66" s="196">
        <f t="shared" si="4"/>
        <v>0</v>
      </c>
    </row>
    <row r="67" spans="1:14" ht="18">
      <c r="A67" s="144">
        <v>43147</v>
      </c>
      <c r="B67" s="186" t="s">
        <v>319</v>
      </c>
      <c r="C67" s="147"/>
      <c r="D67" s="192"/>
      <c r="E67" s="147"/>
      <c r="F67" s="192"/>
      <c r="G67" s="147"/>
      <c r="H67" s="192"/>
      <c r="I67" s="426"/>
      <c r="J67" s="427"/>
      <c r="K67" s="426"/>
      <c r="L67" s="132"/>
      <c r="M67" s="137">
        <f t="shared" si="3"/>
        <v>0</v>
      </c>
      <c r="N67" s="196">
        <f t="shared" si="4"/>
        <v>0</v>
      </c>
    </row>
    <row r="68" spans="1:14" ht="18">
      <c r="A68" s="135">
        <v>43148</v>
      </c>
      <c r="B68" s="187" t="s">
        <v>233</v>
      </c>
      <c r="C68" s="148"/>
      <c r="D68" s="193"/>
      <c r="E68" s="148"/>
      <c r="F68" s="193"/>
      <c r="G68" s="148"/>
      <c r="H68" s="193"/>
      <c r="I68" s="148"/>
      <c r="J68" s="193"/>
      <c r="K68" s="423"/>
      <c r="L68" s="138"/>
      <c r="M68" s="139">
        <f t="shared" si="3"/>
        <v>0</v>
      </c>
      <c r="N68" s="199">
        <f t="shared" si="4"/>
        <v>0</v>
      </c>
    </row>
    <row r="69" spans="1:14" ht="18">
      <c r="A69" s="135">
        <v>43150</v>
      </c>
      <c r="B69" s="187" t="s">
        <v>338</v>
      </c>
      <c r="C69" s="148"/>
      <c r="D69" s="193"/>
      <c r="E69" s="148"/>
      <c r="F69" s="193"/>
      <c r="G69" s="148"/>
      <c r="H69" s="193"/>
      <c r="I69" s="423"/>
      <c r="J69" s="424"/>
      <c r="K69" s="423"/>
      <c r="L69" s="138"/>
      <c r="M69" s="139">
        <f t="shared" si="3"/>
        <v>0</v>
      </c>
      <c r="N69" s="199">
        <f t="shared" si="4"/>
        <v>0</v>
      </c>
    </row>
    <row r="70" spans="1:14" ht="18">
      <c r="A70" s="144">
        <v>43152</v>
      </c>
      <c r="B70" s="186" t="s">
        <v>276</v>
      </c>
      <c r="C70" s="147"/>
      <c r="D70" s="192"/>
      <c r="E70" s="147"/>
      <c r="F70" s="192"/>
      <c r="G70" s="147"/>
      <c r="H70" s="192"/>
      <c r="I70" s="426"/>
      <c r="J70" s="427"/>
      <c r="K70" s="426"/>
      <c r="L70" s="132"/>
      <c r="M70" s="137">
        <f t="shared" si="3"/>
        <v>0</v>
      </c>
      <c r="N70" s="196">
        <f t="shared" si="4"/>
        <v>0</v>
      </c>
    </row>
    <row r="71" spans="1:14" ht="18">
      <c r="A71" s="144">
        <v>43154</v>
      </c>
      <c r="B71" s="186" t="s">
        <v>337</v>
      </c>
      <c r="C71" s="147"/>
      <c r="D71" s="192"/>
      <c r="E71" s="147"/>
      <c r="F71" s="192"/>
      <c r="G71" s="147"/>
      <c r="H71" s="192"/>
      <c r="I71" s="426"/>
      <c r="J71" s="427"/>
      <c r="K71" s="426"/>
      <c r="L71" s="132"/>
      <c r="M71" s="137">
        <f t="shared" si="3"/>
        <v>0</v>
      </c>
      <c r="N71" s="196">
        <f t="shared" si="4"/>
        <v>0</v>
      </c>
    </row>
    <row r="72" spans="1:14" ht="18">
      <c r="A72" s="144">
        <v>43155</v>
      </c>
      <c r="B72" s="186" t="s">
        <v>275</v>
      </c>
      <c r="C72" s="147"/>
      <c r="D72" s="192"/>
      <c r="E72" s="147"/>
      <c r="F72" s="192"/>
      <c r="G72" s="147"/>
      <c r="H72" s="192"/>
      <c r="I72" s="426"/>
      <c r="J72" s="427"/>
      <c r="K72" s="426"/>
      <c r="L72" s="132"/>
      <c r="M72" s="137">
        <f t="shared" si="3"/>
        <v>0</v>
      </c>
      <c r="N72" s="196">
        <f t="shared" si="4"/>
        <v>0</v>
      </c>
    </row>
    <row r="73" spans="1:14" ht="18">
      <c r="A73" s="144">
        <v>43161</v>
      </c>
      <c r="B73" s="186" t="s">
        <v>338</v>
      </c>
      <c r="C73" s="147"/>
      <c r="D73" s="192"/>
      <c r="E73" s="147"/>
      <c r="F73" s="192"/>
      <c r="G73" s="147"/>
      <c r="H73" s="192"/>
      <c r="I73" s="426"/>
      <c r="J73" s="427"/>
      <c r="K73" s="426"/>
      <c r="L73" s="132"/>
      <c r="M73" s="137">
        <f t="shared" si="3"/>
        <v>0</v>
      </c>
      <c r="N73" s="196">
        <f t="shared" si="4"/>
        <v>0</v>
      </c>
    </row>
    <row r="74" spans="1:14" ht="18">
      <c r="A74" s="135">
        <v>43162</v>
      </c>
      <c r="B74" s="187" t="s">
        <v>273</v>
      </c>
      <c r="C74" s="148"/>
      <c r="D74" s="193"/>
      <c r="E74" s="148"/>
      <c r="F74" s="193"/>
      <c r="G74" s="148"/>
      <c r="H74" s="193"/>
      <c r="I74" s="423"/>
      <c r="J74" s="424"/>
      <c r="K74" s="423"/>
      <c r="L74" s="138"/>
      <c r="M74" s="139">
        <f t="shared" si="3"/>
        <v>0</v>
      </c>
      <c r="N74" s="199">
        <f t="shared" si="4"/>
        <v>0</v>
      </c>
    </row>
    <row r="75" spans="1:14" ht="18">
      <c r="A75" s="135">
        <v>43163</v>
      </c>
      <c r="B75" s="187" t="s">
        <v>319</v>
      </c>
      <c r="C75" s="148"/>
      <c r="D75" s="193"/>
      <c r="E75" s="148"/>
      <c r="F75" s="193"/>
      <c r="G75" s="148"/>
      <c r="H75" s="193"/>
      <c r="I75" s="148"/>
      <c r="J75" s="424"/>
      <c r="K75" s="423"/>
      <c r="L75" s="138"/>
      <c r="M75" s="139">
        <f t="shared" si="3"/>
        <v>0</v>
      </c>
      <c r="N75" s="199">
        <f t="shared" si="4"/>
        <v>0</v>
      </c>
    </row>
    <row r="76" spans="1:14" ht="18">
      <c r="A76" s="144">
        <v>43168</v>
      </c>
      <c r="B76" s="186" t="s">
        <v>275</v>
      </c>
      <c r="C76" s="147"/>
      <c r="D76" s="192"/>
      <c r="E76" s="147"/>
      <c r="F76" s="192"/>
      <c r="G76" s="147"/>
      <c r="H76" s="192"/>
      <c r="I76" s="147"/>
      <c r="J76" s="427"/>
      <c r="K76" s="426"/>
      <c r="L76" s="132"/>
      <c r="M76" s="137">
        <f t="shared" si="3"/>
        <v>0</v>
      </c>
      <c r="N76" s="196">
        <f t="shared" si="4"/>
        <v>0</v>
      </c>
    </row>
    <row r="77" spans="1:14" ht="18">
      <c r="A77" s="135">
        <v>43169</v>
      </c>
      <c r="B77" s="187" t="s">
        <v>275</v>
      </c>
      <c r="C77" s="148"/>
      <c r="D77" s="193"/>
      <c r="E77" s="148"/>
      <c r="F77" s="193"/>
      <c r="G77" s="148"/>
      <c r="H77" s="193"/>
      <c r="I77" s="148"/>
      <c r="J77" s="193"/>
      <c r="K77" s="148"/>
      <c r="L77" s="138"/>
      <c r="M77" s="139">
        <f t="shared" si="3"/>
        <v>0</v>
      </c>
      <c r="N77" s="199">
        <f t="shared" si="4"/>
        <v>0</v>
      </c>
    </row>
    <row r="78" spans="1:14" ht="18">
      <c r="A78" s="144">
        <v>42810</v>
      </c>
      <c r="B78" s="186" t="s">
        <v>337</v>
      </c>
      <c r="C78" s="147"/>
      <c r="D78" s="192"/>
      <c r="E78" s="147"/>
      <c r="F78" s="192"/>
      <c r="G78" s="147"/>
      <c r="H78" s="192"/>
      <c r="I78" s="147"/>
      <c r="J78" s="192"/>
      <c r="K78" s="147"/>
      <c r="L78" s="132"/>
      <c r="M78" s="137">
        <f t="shared" si="3"/>
        <v>0</v>
      </c>
      <c r="N78" s="196">
        <f t="shared" si="4"/>
        <v>0</v>
      </c>
    </row>
    <row r="79" spans="1:14" ht="18">
      <c r="A79" s="135">
        <v>43176</v>
      </c>
      <c r="B79" s="187" t="s">
        <v>338</v>
      </c>
      <c r="C79" s="148"/>
      <c r="D79" s="193"/>
      <c r="E79" s="148"/>
      <c r="F79" s="193"/>
      <c r="G79" s="148"/>
      <c r="H79" s="193"/>
      <c r="I79" s="148"/>
      <c r="J79" s="193"/>
      <c r="K79" s="423"/>
      <c r="L79" s="138"/>
      <c r="M79" s="139">
        <f t="shared" si="3"/>
        <v>0</v>
      </c>
      <c r="N79" s="199">
        <f t="shared" si="4"/>
        <v>0</v>
      </c>
    </row>
    <row r="80" spans="1:14" ht="18">
      <c r="A80" s="135">
        <v>42812</v>
      </c>
      <c r="B80" s="187" t="s">
        <v>80</v>
      </c>
      <c r="C80" s="148"/>
      <c r="D80" s="193"/>
      <c r="E80" s="148"/>
      <c r="F80" s="193"/>
      <c r="G80" s="148"/>
      <c r="H80" s="193"/>
      <c r="I80" s="423"/>
      <c r="J80" s="424"/>
      <c r="K80" s="423"/>
      <c r="L80" s="138"/>
      <c r="M80" s="139">
        <f t="shared" si="3"/>
        <v>0</v>
      </c>
      <c r="N80" s="199">
        <f t="shared" si="4"/>
        <v>0</v>
      </c>
    </row>
    <row r="81" spans="1:14" ht="18">
      <c r="A81" s="144">
        <v>43154</v>
      </c>
      <c r="B81" s="186" t="s">
        <v>233</v>
      </c>
      <c r="C81" s="147"/>
      <c r="D81" s="192"/>
      <c r="E81" s="147"/>
      <c r="F81" s="192"/>
      <c r="G81" s="147"/>
      <c r="H81" s="192"/>
      <c r="I81" s="147"/>
      <c r="J81" s="192"/>
      <c r="K81" s="147"/>
      <c r="L81" s="132"/>
      <c r="M81" s="137">
        <f t="shared" si="3"/>
        <v>0</v>
      </c>
      <c r="N81" s="196">
        <f t="shared" si="4"/>
        <v>0</v>
      </c>
    </row>
    <row r="82" spans="1:14" ht="18">
      <c r="A82" s="135">
        <v>43155</v>
      </c>
      <c r="B82" s="187" t="s">
        <v>232</v>
      </c>
      <c r="C82" s="148"/>
      <c r="D82" s="193"/>
      <c r="E82" s="148"/>
      <c r="F82" s="193"/>
      <c r="G82" s="148"/>
      <c r="H82" s="193"/>
      <c r="I82" s="423"/>
      <c r="J82" s="424"/>
      <c r="K82" s="423"/>
      <c r="L82" s="138"/>
      <c r="M82" s="139">
        <f t="shared" si="3"/>
        <v>0</v>
      </c>
      <c r="N82" s="199">
        <f t="shared" si="4"/>
        <v>0</v>
      </c>
    </row>
    <row r="83" spans="1:14" ht="18">
      <c r="A83" s="135">
        <v>43184</v>
      </c>
      <c r="B83" s="187" t="s">
        <v>319</v>
      </c>
      <c r="C83" s="148"/>
      <c r="D83" s="193"/>
      <c r="E83" s="148"/>
      <c r="F83" s="193"/>
      <c r="G83" s="148"/>
      <c r="H83" s="193"/>
      <c r="I83" s="148"/>
      <c r="J83" s="193"/>
      <c r="K83" s="423"/>
      <c r="L83" s="138"/>
      <c r="M83" s="139">
        <f t="shared" si="3"/>
        <v>0</v>
      </c>
      <c r="N83" s="199">
        <f t="shared" si="4"/>
        <v>0</v>
      </c>
    </row>
    <row r="84" spans="1:14" ht="18">
      <c r="A84" s="135">
        <v>43159</v>
      </c>
      <c r="B84" s="187" t="s">
        <v>231</v>
      </c>
      <c r="C84" s="148"/>
      <c r="D84" s="193"/>
      <c r="E84" s="148"/>
      <c r="F84" s="193"/>
      <c r="G84" s="148"/>
      <c r="H84" s="193"/>
      <c r="I84" s="148"/>
      <c r="J84" s="193"/>
      <c r="K84" s="423"/>
      <c r="L84" s="138"/>
      <c r="M84" s="139">
        <f t="shared" si="3"/>
        <v>0</v>
      </c>
      <c r="N84" s="199">
        <f t="shared" si="4"/>
        <v>0</v>
      </c>
    </row>
    <row r="85" spans="1:14" ht="18">
      <c r="A85" s="144">
        <v>43189</v>
      </c>
      <c r="B85" s="186" t="s">
        <v>273</v>
      </c>
      <c r="C85" s="147"/>
      <c r="D85" s="192"/>
      <c r="E85" s="147"/>
      <c r="F85" s="192"/>
      <c r="G85" s="147"/>
      <c r="H85" s="192"/>
      <c r="I85" s="426"/>
      <c r="J85" s="427"/>
      <c r="K85" s="426"/>
      <c r="L85" s="132"/>
      <c r="M85" s="137">
        <f t="shared" si="3"/>
        <v>0</v>
      </c>
      <c r="N85" s="196">
        <f t="shared" si="4"/>
        <v>0</v>
      </c>
    </row>
    <row r="86" spans="1:14" ht="18">
      <c r="A86" s="135">
        <v>43190</v>
      </c>
      <c r="B86" s="187" t="s">
        <v>275</v>
      </c>
      <c r="C86" s="148"/>
      <c r="D86" s="193"/>
      <c r="E86" s="148"/>
      <c r="F86" s="193"/>
      <c r="G86" s="148"/>
      <c r="H86" s="193"/>
      <c r="I86" s="423"/>
      <c r="J86" s="424"/>
      <c r="K86" s="423"/>
      <c r="L86" s="138"/>
      <c r="M86" s="139">
        <f t="shared" si="3"/>
        <v>0</v>
      </c>
      <c r="N86" s="199">
        <f t="shared" si="4"/>
        <v>0</v>
      </c>
    </row>
    <row r="87" spans="1:14" ht="18">
      <c r="A87" s="135">
        <v>43195</v>
      </c>
      <c r="B87" s="187" t="s">
        <v>80</v>
      </c>
      <c r="C87" s="148"/>
      <c r="D87" s="193"/>
      <c r="E87" s="148"/>
      <c r="F87" s="193"/>
      <c r="G87" s="148"/>
      <c r="H87" s="193"/>
      <c r="I87" s="148"/>
      <c r="J87" s="193"/>
      <c r="K87" s="423"/>
      <c r="L87" s="138"/>
      <c r="M87" s="139">
        <f t="shared" si="3"/>
        <v>0</v>
      </c>
      <c r="N87" s="199">
        <f t="shared" si="4"/>
        <v>0</v>
      </c>
    </row>
    <row r="88" spans="1:14" ht="18">
      <c r="A88" s="144">
        <v>43196</v>
      </c>
      <c r="B88" s="186" t="s">
        <v>80</v>
      </c>
      <c r="C88" s="147"/>
      <c r="D88" s="192"/>
      <c r="E88" s="147"/>
      <c r="F88" s="192"/>
      <c r="G88" s="147"/>
      <c r="H88" s="192"/>
      <c r="I88" s="426"/>
      <c r="J88" s="427"/>
      <c r="K88" s="426"/>
      <c r="L88" s="132"/>
      <c r="M88" s="137">
        <f t="shared" si="3"/>
        <v>0</v>
      </c>
      <c r="N88" s="196">
        <f t="shared" si="4"/>
        <v>0</v>
      </c>
    </row>
    <row r="89" spans="1:14" ht="18">
      <c r="A89" s="135">
        <v>43197</v>
      </c>
      <c r="B89" s="187" t="s">
        <v>232</v>
      </c>
      <c r="C89" s="148"/>
      <c r="D89" s="193"/>
      <c r="E89" s="148"/>
      <c r="F89" s="193"/>
      <c r="G89" s="148"/>
      <c r="H89" s="193"/>
      <c r="I89" s="148"/>
      <c r="J89" s="193"/>
      <c r="K89" s="423"/>
      <c r="L89" s="138"/>
      <c r="M89" s="139">
        <f t="shared" si="3"/>
        <v>0</v>
      </c>
      <c r="N89" s="199">
        <f t="shared" si="4"/>
        <v>0</v>
      </c>
    </row>
    <row r="90" spans="1:14" ht="18">
      <c r="A90" s="144">
        <v>43203</v>
      </c>
      <c r="B90" s="186" t="s">
        <v>232</v>
      </c>
      <c r="C90" s="147"/>
      <c r="D90" s="192"/>
      <c r="E90" s="147"/>
      <c r="F90" s="192"/>
      <c r="G90" s="147"/>
      <c r="H90" s="192"/>
      <c r="I90" s="426"/>
      <c r="J90" s="427"/>
      <c r="K90" s="426"/>
      <c r="L90" s="132"/>
      <c r="M90" s="137">
        <f t="shared" si="3"/>
        <v>0</v>
      </c>
      <c r="N90" s="196">
        <f t="shared" si="4"/>
        <v>0</v>
      </c>
    </row>
    <row r="91" spans="1:14" ht="18">
      <c r="A91" s="135">
        <v>43204</v>
      </c>
      <c r="B91" s="187" t="s">
        <v>338</v>
      </c>
      <c r="C91" s="148"/>
      <c r="D91" s="193"/>
      <c r="E91" s="148"/>
      <c r="F91" s="193"/>
      <c r="G91" s="148"/>
      <c r="H91" s="193"/>
      <c r="I91" s="423"/>
      <c r="J91" s="424"/>
      <c r="K91" s="423"/>
      <c r="L91" s="138"/>
      <c r="M91" s="139">
        <f t="shared" si="3"/>
        <v>0</v>
      </c>
      <c r="N91" s="199">
        <f t="shared" si="4"/>
        <v>0</v>
      </c>
    </row>
    <row r="92" spans="1:14" ht="19" thickBot="1">
      <c r="A92" s="144">
        <v>43205</v>
      </c>
      <c r="B92" s="186" t="s">
        <v>319</v>
      </c>
      <c r="C92" s="147"/>
      <c r="D92" s="192"/>
      <c r="E92" s="147"/>
      <c r="F92" s="192"/>
      <c r="G92" s="147"/>
      <c r="H92" s="192"/>
      <c r="I92" s="426"/>
      <c r="J92" s="427"/>
      <c r="K92" s="426"/>
      <c r="L92" s="132"/>
      <c r="M92" s="137">
        <f t="shared" si="3"/>
        <v>0</v>
      </c>
      <c r="N92" s="196">
        <f t="shared" si="4"/>
        <v>0</v>
      </c>
    </row>
    <row r="93" spans="1:14" ht="18">
      <c r="A93" s="122"/>
      <c r="B93" s="127"/>
      <c r="C93" s="822" t="s">
        <v>322</v>
      </c>
      <c r="D93" s="823"/>
      <c r="E93" s="824" t="s">
        <v>321</v>
      </c>
      <c r="F93" s="823"/>
      <c r="G93" s="824" t="s">
        <v>320</v>
      </c>
      <c r="H93" s="823"/>
      <c r="I93" s="824" t="s">
        <v>130</v>
      </c>
      <c r="J93" s="823"/>
      <c r="K93" s="131" t="s">
        <v>131</v>
      </c>
      <c r="L93" s="132"/>
      <c r="M93" s="818" t="s">
        <v>63</v>
      </c>
      <c r="N93" s="819"/>
    </row>
    <row r="94" spans="1:14" ht="19" thickBot="1">
      <c r="A94" s="122"/>
      <c r="B94" s="127"/>
      <c r="C94" s="133">
        <f t="shared" ref="C94:K94" si="5">SUM(C55:C92)</f>
        <v>0</v>
      </c>
      <c r="D94" s="198">
        <f t="shared" si="5"/>
        <v>0</v>
      </c>
      <c r="E94" s="129">
        <f t="shared" si="5"/>
        <v>0</v>
      </c>
      <c r="F94" s="198">
        <f t="shared" si="5"/>
        <v>0</v>
      </c>
      <c r="G94" s="129">
        <f t="shared" si="5"/>
        <v>0</v>
      </c>
      <c r="H94" s="198">
        <f t="shared" si="5"/>
        <v>0</v>
      </c>
      <c r="I94" s="129">
        <f t="shared" si="5"/>
        <v>0</v>
      </c>
      <c r="J94" s="198">
        <f t="shared" si="5"/>
        <v>0</v>
      </c>
      <c r="K94" s="130">
        <f t="shared" si="5"/>
        <v>0</v>
      </c>
      <c r="L94" s="127"/>
      <c r="M94" s="134">
        <f>SUM(M55:M92)</f>
        <v>0</v>
      </c>
      <c r="N94" s="197">
        <f>SUM(N55:N92)</f>
        <v>0</v>
      </c>
    </row>
    <row r="95" spans="1:14" ht="11" thickTop="1"/>
  </sheetData>
  <mergeCells count="26">
    <mergeCell ref="M46:N46"/>
    <mergeCell ref="A2:M2"/>
    <mergeCell ref="A4:M4"/>
    <mergeCell ref="C6:D6"/>
    <mergeCell ref="E6:F6"/>
    <mergeCell ref="G6:H6"/>
    <mergeCell ref="I6:J6"/>
    <mergeCell ref="M6:N6"/>
    <mergeCell ref="A7:B7"/>
    <mergeCell ref="C46:D46"/>
    <mergeCell ref="E46:F46"/>
    <mergeCell ref="G46:H46"/>
    <mergeCell ref="I46:J46"/>
    <mergeCell ref="A49:M49"/>
    <mergeCell ref="A51:M51"/>
    <mergeCell ref="C53:D53"/>
    <mergeCell ref="E53:F53"/>
    <mergeCell ref="G53:H53"/>
    <mergeCell ref="I53:J53"/>
    <mergeCell ref="M53:N53"/>
    <mergeCell ref="M93:N93"/>
    <mergeCell ref="A54:B54"/>
    <mergeCell ref="C93:D93"/>
    <mergeCell ref="E93:F93"/>
    <mergeCell ref="G93:H93"/>
    <mergeCell ref="I93:J93"/>
  </mergeCells>
  <phoneticPr fontId="64" type="noConversion"/>
  <printOptions horizontalCentered="1" verticalCentered="1"/>
  <pageMargins left="0.75" right="0.75" top="1" bottom="1" header="0.5" footer="0.5"/>
  <pageSetup scale="53" orientation="portrait"/>
  <headerFooter alignWithMargins="0">
    <oddHeader>&amp;C&amp;"Agency FB,Bold"&amp;48UTICA COMETS</oddHeader>
    <oddFooter>&amp;L&amp;K000000&amp;G&amp;C&amp;"Arial,Bold Italic"&amp;13&amp;K000000Member of the American Hockey League since 2013&amp;R&amp;K000000&amp;G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5"/>
  <sheetViews>
    <sheetView view="pageBreakPreview" zoomScale="70" zoomScaleSheetLayoutView="70" workbookViewId="0">
      <selection activeCell="L41" sqref="L41"/>
    </sheetView>
  </sheetViews>
  <sheetFormatPr baseColWidth="10" defaultColWidth="8.83203125" defaultRowHeight="10" x14ac:dyDescent="0"/>
  <cols>
    <col min="1" max="1" width="16.83203125" style="1" customWidth="1"/>
    <col min="2" max="2" width="8.5" style="1" customWidth="1"/>
    <col min="3" max="8" width="11.5" style="1" customWidth="1"/>
    <col min="9" max="10" width="11.33203125" style="1" customWidth="1"/>
    <col min="11" max="11" width="14.6640625" style="1" customWidth="1"/>
    <col min="12" max="12" width="4.6640625" style="1" customWidth="1"/>
    <col min="13" max="13" width="11.33203125" style="1" customWidth="1"/>
    <col min="14" max="14" width="9.6640625" style="1" customWidth="1"/>
    <col min="15" max="16384" width="8.83203125" style="1"/>
  </cols>
  <sheetData>
    <row r="1" spans="1:14" ht="22" thickBo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1" thickBot="1">
      <c r="A2" s="813" t="s">
        <v>539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5"/>
    </row>
    <row r="4" spans="1:14" s="22" customFormat="1" ht="17">
      <c r="A4" s="825" t="s">
        <v>234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</row>
    <row r="5" spans="1:14" s="122" customFormat="1" ht="19" thickBot="1">
      <c r="A5" s="121"/>
      <c r="B5" s="121"/>
    </row>
    <row r="6" spans="1:14" s="126" customFormat="1" ht="19" thickTop="1">
      <c r="A6" s="123" t="s">
        <v>95</v>
      </c>
      <c r="B6" s="124" t="s">
        <v>201</v>
      </c>
      <c r="C6" s="826" t="s">
        <v>153</v>
      </c>
      <c r="D6" s="827"/>
      <c r="E6" s="826" t="s">
        <v>181</v>
      </c>
      <c r="F6" s="827"/>
      <c r="G6" s="828" t="s">
        <v>38</v>
      </c>
      <c r="H6" s="827"/>
      <c r="I6" s="828" t="s">
        <v>185</v>
      </c>
      <c r="J6" s="827"/>
      <c r="K6" s="124" t="s">
        <v>186</v>
      </c>
      <c r="L6" s="125"/>
      <c r="M6" s="826" t="s">
        <v>82</v>
      </c>
      <c r="N6" s="829"/>
    </row>
    <row r="7" spans="1:14" s="126" customFormat="1" ht="19" thickBot="1">
      <c r="A7" s="820"/>
      <c r="B7" s="821"/>
      <c r="C7" s="172" t="s">
        <v>46</v>
      </c>
      <c r="D7" s="191" t="s">
        <v>47</v>
      </c>
      <c r="E7" s="173" t="s">
        <v>46</v>
      </c>
      <c r="F7" s="191" t="s">
        <v>47</v>
      </c>
      <c r="G7" s="173" t="s">
        <v>46</v>
      </c>
      <c r="H7" s="191" t="s">
        <v>47</v>
      </c>
      <c r="I7" s="174" t="s">
        <v>46</v>
      </c>
      <c r="J7" s="194" t="s">
        <v>47</v>
      </c>
      <c r="K7" s="175" t="s">
        <v>47</v>
      </c>
      <c r="M7" s="176" t="s">
        <v>46</v>
      </c>
      <c r="N7" s="195" t="s">
        <v>47</v>
      </c>
    </row>
    <row r="8" spans="1:14" s="171" customFormat="1" ht="19" thickTop="1">
      <c r="A8" s="301">
        <v>43015</v>
      </c>
      <c r="B8" s="551" t="s">
        <v>80</v>
      </c>
      <c r="C8" s="148">
        <v>6</v>
      </c>
      <c r="D8" s="193">
        <v>0</v>
      </c>
      <c r="E8" s="148">
        <v>10</v>
      </c>
      <c r="F8" s="193">
        <v>1</v>
      </c>
      <c r="G8" s="148">
        <v>11</v>
      </c>
      <c r="H8" s="193">
        <v>2</v>
      </c>
      <c r="I8" s="423">
        <v>0</v>
      </c>
      <c r="J8" s="424">
        <v>0</v>
      </c>
      <c r="K8" s="423">
        <v>0</v>
      </c>
      <c r="L8" s="145"/>
      <c r="M8" s="139">
        <f>SUM(C8,E8,G8,I8,K8)</f>
        <v>27</v>
      </c>
      <c r="N8" s="199">
        <f>SUM(D8,F8,H8,J8,K8)</f>
        <v>3</v>
      </c>
    </row>
    <row r="9" spans="1:14" s="171" customFormat="1" ht="18">
      <c r="A9" s="552">
        <v>43016</v>
      </c>
      <c r="B9" s="553" t="s">
        <v>80</v>
      </c>
      <c r="C9" s="148">
        <v>10</v>
      </c>
      <c r="D9" s="193">
        <v>2</v>
      </c>
      <c r="E9" s="148">
        <v>14</v>
      </c>
      <c r="F9" s="193">
        <v>1</v>
      </c>
      <c r="G9" s="148">
        <v>10</v>
      </c>
      <c r="H9" s="193">
        <v>1</v>
      </c>
      <c r="I9" s="423">
        <v>0</v>
      </c>
      <c r="J9" s="424">
        <v>0</v>
      </c>
      <c r="K9" s="423">
        <v>0</v>
      </c>
      <c r="L9" s="145"/>
      <c r="M9" s="139">
        <f t="shared" ref="M9:M45" si="0">SUM(C9,E9,G9,I9,K9)</f>
        <v>34</v>
      </c>
      <c r="N9" s="199">
        <f t="shared" ref="N9:N45" si="1">SUM(D9,F9,H9,J9,K9)</f>
        <v>4</v>
      </c>
    </row>
    <row r="10" spans="1:14" s="126" customFormat="1" ht="18">
      <c r="A10" s="552">
        <v>43021</v>
      </c>
      <c r="B10" s="553" t="s">
        <v>231</v>
      </c>
      <c r="C10" s="148">
        <v>8</v>
      </c>
      <c r="D10" s="193">
        <v>0</v>
      </c>
      <c r="E10" s="148">
        <v>19</v>
      </c>
      <c r="F10" s="193">
        <v>0</v>
      </c>
      <c r="G10" s="148">
        <v>6</v>
      </c>
      <c r="H10" s="193">
        <v>0</v>
      </c>
      <c r="I10" s="423">
        <v>0</v>
      </c>
      <c r="J10" s="424">
        <v>0</v>
      </c>
      <c r="K10" s="423">
        <v>0</v>
      </c>
      <c r="L10" s="145"/>
      <c r="M10" s="139">
        <f t="shared" si="0"/>
        <v>33</v>
      </c>
      <c r="N10" s="199">
        <f t="shared" si="1"/>
        <v>0</v>
      </c>
    </row>
    <row r="11" spans="1:14" s="126" customFormat="1" ht="18">
      <c r="A11" s="552">
        <v>43022</v>
      </c>
      <c r="B11" s="553" t="s">
        <v>232</v>
      </c>
      <c r="C11" s="148">
        <v>8</v>
      </c>
      <c r="D11" s="193">
        <v>1</v>
      </c>
      <c r="E11" s="148">
        <v>11</v>
      </c>
      <c r="F11" s="193">
        <v>0</v>
      </c>
      <c r="G11" s="148">
        <v>9</v>
      </c>
      <c r="H11" s="193">
        <v>1</v>
      </c>
      <c r="I11" s="423">
        <v>0</v>
      </c>
      <c r="J11" s="424">
        <v>0</v>
      </c>
      <c r="K11" s="423">
        <v>0</v>
      </c>
      <c r="L11" s="145"/>
      <c r="M11" s="139">
        <f t="shared" si="0"/>
        <v>28</v>
      </c>
      <c r="N11" s="199">
        <f t="shared" si="1"/>
        <v>2</v>
      </c>
    </row>
    <row r="12" spans="1:14" s="126" customFormat="1" ht="18">
      <c r="A12" s="552">
        <v>43029</v>
      </c>
      <c r="B12" s="553" t="s">
        <v>231</v>
      </c>
      <c r="C12" s="148">
        <v>22</v>
      </c>
      <c r="D12" s="193">
        <v>0</v>
      </c>
      <c r="E12" s="148">
        <v>10</v>
      </c>
      <c r="F12" s="193">
        <v>0</v>
      </c>
      <c r="G12" s="148">
        <v>9</v>
      </c>
      <c r="H12" s="193">
        <v>1</v>
      </c>
      <c r="I12" s="423">
        <v>0</v>
      </c>
      <c r="J12" s="424">
        <v>0</v>
      </c>
      <c r="K12" s="423">
        <v>0</v>
      </c>
      <c r="L12" s="145"/>
      <c r="M12" s="139">
        <f t="shared" si="0"/>
        <v>41</v>
      </c>
      <c r="N12" s="199">
        <f t="shared" si="1"/>
        <v>1</v>
      </c>
    </row>
    <row r="13" spans="1:14" s="171" customFormat="1" ht="18">
      <c r="A13" s="552">
        <v>43036</v>
      </c>
      <c r="B13" s="553" t="s">
        <v>336</v>
      </c>
      <c r="C13" s="148">
        <v>4</v>
      </c>
      <c r="D13" s="193">
        <v>0</v>
      </c>
      <c r="E13" s="148">
        <v>10</v>
      </c>
      <c r="F13" s="193">
        <v>4</v>
      </c>
      <c r="G13" s="148">
        <v>5</v>
      </c>
      <c r="H13" s="193">
        <v>1</v>
      </c>
      <c r="I13" s="423">
        <v>0</v>
      </c>
      <c r="J13" s="424">
        <v>0</v>
      </c>
      <c r="K13" s="423">
        <v>0</v>
      </c>
      <c r="L13" s="145"/>
      <c r="M13" s="139">
        <f t="shared" si="0"/>
        <v>19</v>
      </c>
      <c r="N13" s="199">
        <f t="shared" si="1"/>
        <v>5</v>
      </c>
    </row>
    <row r="14" spans="1:14" s="171" customFormat="1" ht="18">
      <c r="A14" s="552">
        <v>43037</v>
      </c>
      <c r="B14" s="553" t="s">
        <v>336</v>
      </c>
      <c r="C14" s="148">
        <v>8</v>
      </c>
      <c r="D14" s="193">
        <v>1</v>
      </c>
      <c r="E14" s="148">
        <v>15</v>
      </c>
      <c r="F14" s="193">
        <v>0</v>
      </c>
      <c r="G14" s="148">
        <v>10</v>
      </c>
      <c r="H14" s="193">
        <v>2</v>
      </c>
      <c r="I14" s="423">
        <v>0</v>
      </c>
      <c r="J14" s="424">
        <v>0</v>
      </c>
      <c r="K14" s="423">
        <v>0</v>
      </c>
      <c r="L14" s="145"/>
      <c r="M14" s="139">
        <f t="shared" si="0"/>
        <v>33</v>
      </c>
      <c r="N14" s="199">
        <f t="shared" si="1"/>
        <v>3</v>
      </c>
    </row>
    <row r="15" spans="1:14" s="140" customFormat="1" ht="18">
      <c r="A15" s="554">
        <v>43040</v>
      </c>
      <c r="B15" s="555" t="s">
        <v>231</v>
      </c>
      <c r="C15" s="147">
        <v>11</v>
      </c>
      <c r="D15" s="192">
        <v>2</v>
      </c>
      <c r="E15" s="147">
        <v>11</v>
      </c>
      <c r="F15" s="192">
        <v>1</v>
      </c>
      <c r="G15" s="147">
        <v>8</v>
      </c>
      <c r="H15" s="192">
        <v>0</v>
      </c>
      <c r="I15" s="147">
        <v>2</v>
      </c>
      <c r="J15" s="192">
        <v>0</v>
      </c>
      <c r="K15" s="426">
        <v>1</v>
      </c>
      <c r="L15" s="125"/>
      <c r="M15" s="137">
        <f>SUM(C15,E15,G15,I15)</f>
        <v>32</v>
      </c>
      <c r="N15" s="196">
        <f t="shared" si="1"/>
        <v>4</v>
      </c>
    </row>
    <row r="16" spans="1:14" s="128" customFormat="1" ht="18">
      <c r="A16" s="554">
        <v>43042</v>
      </c>
      <c r="B16" s="555" t="s">
        <v>319</v>
      </c>
      <c r="C16" s="147">
        <v>6</v>
      </c>
      <c r="D16" s="192">
        <v>1</v>
      </c>
      <c r="E16" s="147">
        <v>10</v>
      </c>
      <c r="F16" s="192">
        <v>0</v>
      </c>
      <c r="G16" s="147">
        <v>4</v>
      </c>
      <c r="H16" s="192">
        <v>1</v>
      </c>
      <c r="I16" s="426">
        <v>0</v>
      </c>
      <c r="J16" s="427">
        <v>0</v>
      </c>
      <c r="K16" s="426">
        <v>0</v>
      </c>
      <c r="L16" s="132"/>
      <c r="M16" s="137">
        <f t="shared" si="0"/>
        <v>20</v>
      </c>
      <c r="N16" s="196">
        <f t="shared" si="1"/>
        <v>2</v>
      </c>
    </row>
    <row r="17" spans="1:14" s="128" customFormat="1" ht="18">
      <c r="A17" s="554">
        <v>43043</v>
      </c>
      <c r="B17" s="555" t="s">
        <v>231</v>
      </c>
      <c r="C17" s="147">
        <v>10</v>
      </c>
      <c r="D17" s="192">
        <v>0</v>
      </c>
      <c r="E17" s="147">
        <v>8</v>
      </c>
      <c r="F17" s="192">
        <v>0</v>
      </c>
      <c r="G17" s="147">
        <v>5</v>
      </c>
      <c r="H17" s="192">
        <v>2</v>
      </c>
      <c r="I17" s="426">
        <v>1</v>
      </c>
      <c r="J17" s="427">
        <v>0</v>
      </c>
      <c r="K17" s="426">
        <v>0</v>
      </c>
      <c r="L17" s="132"/>
      <c r="M17" s="137">
        <f t="shared" si="0"/>
        <v>24</v>
      </c>
      <c r="N17" s="196">
        <f t="shared" si="1"/>
        <v>2</v>
      </c>
    </row>
    <row r="18" spans="1:14" s="128" customFormat="1" ht="18">
      <c r="A18" s="554">
        <v>43047</v>
      </c>
      <c r="B18" s="555" t="s">
        <v>336</v>
      </c>
      <c r="C18" s="147">
        <v>10</v>
      </c>
      <c r="D18" s="192">
        <v>3</v>
      </c>
      <c r="E18" s="147">
        <v>7</v>
      </c>
      <c r="F18" s="192">
        <v>1</v>
      </c>
      <c r="G18" s="147">
        <v>7</v>
      </c>
      <c r="H18" s="192">
        <v>1</v>
      </c>
      <c r="I18" s="426">
        <v>0</v>
      </c>
      <c r="J18" s="427">
        <v>0</v>
      </c>
      <c r="K18" s="426">
        <v>0</v>
      </c>
      <c r="L18" s="132"/>
      <c r="M18" s="137">
        <f t="shared" si="0"/>
        <v>24</v>
      </c>
      <c r="N18" s="196">
        <f t="shared" si="1"/>
        <v>5</v>
      </c>
    </row>
    <row r="19" spans="1:14" s="140" customFormat="1" ht="18">
      <c r="A19" s="554">
        <v>43049</v>
      </c>
      <c r="B19" s="555" t="s">
        <v>336</v>
      </c>
      <c r="C19" s="147">
        <v>14</v>
      </c>
      <c r="D19" s="192">
        <v>1</v>
      </c>
      <c r="E19" s="147">
        <v>8</v>
      </c>
      <c r="F19" s="192">
        <v>1</v>
      </c>
      <c r="G19" s="147">
        <v>9</v>
      </c>
      <c r="H19" s="192">
        <v>3</v>
      </c>
      <c r="I19" s="147">
        <v>0</v>
      </c>
      <c r="J19" s="192">
        <v>0</v>
      </c>
      <c r="K19" s="426">
        <v>0</v>
      </c>
      <c r="L19" s="132"/>
      <c r="M19" s="137">
        <f t="shared" si="0"/>
        <v>31</v>
      </c>
      <c r="N19" s="196">
        <f t="shared" si="1"/>
        <v>5</v>
      </c>
    </row>
    <row r="20" spans="1:14" s="140" customFormat="1" ht="18">
      <c r="A20" s="552">
        <v>43054</v>
      </c>
      <c r="B20" s="553" t="s">
        <v>337</v>
      </c>
      <c r="C20" s="147">
        <v>8</v>
      </c>
      <c r="D20" s="192">
        <v>2</v>
      </c>
      <c r="E20" s="147">
        <v>8</v>
      </c>
      <c r="F20" s="192">
        <v>1</v>
      </c>
      <c r="G20" s="147">
        <v>9</v>
      </c>
      <c r="H20" s="192">
        <v>2</v>
      </c>
      <c r="I20" s="426">
        <v>0</v>
      </c>
      <c r="J20" s="427">
        <v>0</v>
      </c>
      <c r="K20" s="426">
        <v>0</v>
      </c>
      <c r="L20" s="138"/>
      <c r="M20" s="139">
        <f t="shared" si="0"/>
        <v>25</v>
      </c>
      <c r="N20" s="199">
        <f t="shared" si="1"/>
        <v>5</v>
      </c>
    </row>
    <row r="21" spans="1:14" s="128" customFormat="1" ht="18">
      <c r="A21" s="554">
        <v>43056</v>
      </c>
      <c r="B21" s="555" t="s">
        <v>338</v>
      </c>
      <c r="C21" s="147">
        <v>6</v>
      </c>
      <c r="D21" s="192">
        <v>0</v>
      </c>
      <c r="E21" s="147">
        <v>11</v>
      </c>
      <c r="F21" s="192">
        <v>0</v>
      </c>
      <c r="G21" s="147">
        <v>10</v>
      </c>
      <c r="H21" s="192">
        <v>1</v>
      </c>
      <c r="I21" s="147">
        <v>0</v>
      </c>
      <c r="J21" s="192">
        <v>0</v>
      </c>
      <c r="K21" s="426">
        <v>0</v>
      </c>
      <c r="L21" s="132"/>
      <c r="M21" s="137">
        <f t="shared" si="0"/>
        <v>27</v>
      </c>
      <c r="N21" s="196">
        <f t="shared" si="1"/>
        <v>1</v>
      </c>
    </row>
    <row r="22" spans="1:14" s="128" customFormat="1" ht="18">
      <c r="A22" s="554">
        <v>43057</v>
      </c>
      <c r="B22" s="555" t="s">
        <v>272</v>
      </c>
      <c r="C22" s="147">
        <v>15</v>
      </c>
      <c r="D22" s="192">
        <v>2</v>
      </c>
      <c r="E22" s="147">
        <v>4</v>
      </c>
      <c r="F22" s="192">
        <v>1</v>
      </c>
      <c r="G22" s="147">
        <v>10</v>
      </c>
      <c r="H22" s="192">
        <v>1</v>
      </c>
      <c r="I22" s="426">
        <v>0</v>
      </c>
      <c r="J22" s="427">
        <v>0</v>
      </c>
      <c r="K22" s="426">
        <v>0</v>
      </c>
      <c r="L22" s="132"/>
      <c r="M22" s="137">
        <f t="shared" si="0"/>
        <v>29</v>
      </c>
      <c r="N22" s="196">
        <f t="shared" si="1"/>
        <v>4</v>
      </c>
    </row>
    <row r="23" spans="1:14" s="140" customFormat="1" ht="18">
      <c r="A23" s="554">
        <v>43061</v>
      </c>
      <c r="B23" s="555" t="s">
        <v>80</v>
      </c>
      <c r="C23" s="147">
        <v>16</v>
      </c>
      <c r="D23" s="192">
        <v>1</v>
      </c>
      <c r="E23" s="147">
        <v>20</v>
      </c>
      <c r="F23" s="192">
        <v>2</v>
      </c>
      <c r="G23" s="147">
        <v>4</v>
      </c>
      <c r="H23" s="192">
        <v>2</v>
      </c>
      <c r="I23" s="426">
        <v>0</v>
      </c>
      <c r="J23" s="427">
        <v>0</v>
      </c>
      <c r="K23" s="426">
        <v>0</v>
      </c>
      <c r="L23" s="132"/>
      <c r="M23" s="137">
        <f t="shared" si="0"/>
        <v>40</v>
      </c>
      <c r="N23" s="196">
        <f t="shared" si="1"/>
        <v>5</v>
      </c>
    </row>
    <row r="24" spans="1:14" s="128" customFormat="1" ht="18">
      <c r="A24" s="552">
        <v>43063</v>
      </c>
      <c r="B24" s="553" t="s">
        <v>337</v>
      </c>
      <c r="C24" s="148">
        <v>10</v>
      </c>
      <c r="D24" s="193">
        <v>0</v>
      </c>
      <c r="E24" s="148">
        <v>8</v>
      </c>
      <c r="F24" s="193">
        <v>2</v>
      </c>
      <c r="G24" s="148">
        <v>9</v>
      </c>
      <c r="H24" s="193">
        <v>0</v>
      </c>
      <c r="I24" s="423">
        <v>0</v>
      </c>
      <c r="J24" s="424">
        <v>0</v>
      </c>
      <c r="K24" s="423">
        <v>0</v>
      </c>
      <c r="L24" s="138"/>
      <c r="M24" s="139">
        <f t="shared" si="0"/>
        <v>27</v>
      </c>
      <c r="N24" s="199">
        <f t="shared" si="1"/>
        <v>2</v>
      </c>
    </row>
    <row r="25" spans="1:14" s="140" customFormat="1" ht="18">
      <c r="A25" s="552">
        <v>43064</v>
      </c>
      <c r="B25" s="553" t="s">
        <v>337</v>
      </c>
      <c r="C25" s="148">
        <v>14</v>
      </c>
      <c r="D25" s="193">
        <v>0</v>
      </c>
      <c r="E25" s="148">
        <v>12</v>
      </c>
      <c r="F25" s="193">
        <v>0</v>
      </c>
      <c r="G25" s="148">
        <v>14</v>
      </c>
      <c r="H25" s="193">
        <v>2</v>
      </c>
      <c r="I25" s="423">
        <v>2</v>
      </c>
      <c r="J25" s="424">
        <v>0</v>
      </c>
      <c r="K25" s="423">
        <v>0</v>
      </c>
      <c r="L25" s="138"/>
      <c r="M25" s="139">
        <f t="shared" si="0"/>
        <v>42</v>
      </c>
      <c r="N25" s="199">
        <f t="shared" si="1"/>
        <v>2</v>
      </c>
    </row>
    <row r="26" spans="1:14" s="140" customFormat="1" ht="18">
      <c r="A26" s="554">
        <v>43068</v>
      </c>
      <c r="B26" s="555" t="s">
        <v>231</v>
      </c>
      <c r="C26" s="147">
        <v>10</v>
      </c>
      <c r="D26" s="192">
        <v>0</v>
      </c>
      <c r="E26" s="147">
        <v>6</v>
      </c>
      <c r="F26" s="192">
        <v>1</v>
      </c>
      <c r="G26" s="147">
        <v>13</v>
      </c>
      <c r="H26" s="192">
        <v>0</v>
      </c>
      <c r="I26" s="426">
        <v>1</v>
      </c>
      <c r="J26" s="427">
        <v>0</v>
      </c>
      <c r="K26" s="426">
        <v>0</v>
      </c>
      <c r="L26" s="132"/>
      <c r="M26" s="137">
        <f t="shared" si="0"/>
        <v>30</v>
      </c>
      <c r="N26" s="196">
        <f t="shared" si="1"/>
        <v>1</v>
      </c>
    </row>
    <row r="27" spans="1:14" s="128" customFormat="1" ht="18">
      <c r="A27" s="554">
        <v>43070</v>
      </c>
      <c r="B27" s="555" t="s">
        <v>318</v>
      </c>
      <c r="C27" s="147">
        <v>9</v>
      </c>
      <c r="D27" s="192">
        <v>2</v>
      </c>
      <c r="E27" s="147">
        <v>14</v>
      </c>
      <c r="F27" s="192">
        <v>2</v>
      </c>
      <c r="G27" s="147">
        <v>12</v>
      </c>
      <c r="H27" s="192">
        <v>2</v>
      </c>
      <c r="I27" s="426">
        <v>5</v>
      </c>
      <c r="J27" s="427">
        <v>1</v>
      </c>
      <c r="K27" s="426">
        <v>0</v>
      </c>
      <c r="L27" s="132"/>
      <c r="M27" s="137">
        <f t="shared" si="0"/>
        <v>40</v>
      </c>
      <c r="N27" s="196">
        <f t="shared" si="1"/>
        <v>7</v>
      </c>
    </row>
    <row r="28" spans="1:14" s="128" customFormat="1" ht="18">
      <c r="A28" s="552">
        <v>43071</v>
      </c>
      <c r="B28" s="553" t="s">
        <v>318</v>
      </c>
      <c r="C28" s="148">
        <v>6</v>
      </c>
      <c r="D28" s="193">
        <v>0</v>
      </c>
      <c r="E28" s="148">
        <v>11</v>
      </c>
      <c r="F28" s="193">
        <v>1</v>
      </c>
      <c r="G28" s="148">
        <v>15</v>
      </c>
      <c r="H28" s="193">
        <v>0</v>
      </c>
      <c r="I28" s="423">
        <v>1</v>
      </c>
      <c r="J28" s="424">
        <v>0</v>
      </c>
      <c r="K28" s="423">
        <v>0</v>
      </c>
      <c r="L28" s="138"/>
      <c r="M28" s="139">
        <f t="shared" si="0"/>
        <v>33</v>
      </c>
      <c r="N28" s="199">
        <f t="shared" si="1"/>
        <v>1</v>
      </c>
    </row>
    <row r="29" spans="1:14" s="140" customFormat="1" ht="18">
      <c r="A29" s="554">
        <v>43075</v>
      </c>
      <c r="B29" s="555" t="s">
        <v>232</v>
      </c>
      <c r="C29" s="147">
        <v>8</v>
      </c>
      <c r="D29" s="192">
        <v>1</v>
      </c>
      <c r="E29" s="147">
        <v>12</v>
      </c>
      <c r="F29" s="192">
        <v>2</v>
      </c>
      <c r="G29" s="147">
        <v>8</v>
      </c>
      <c r="H29" s="192">
        <v>3</v>
      </c>
      <c r="I29" s="426">
        <v>0</v>
      </c>
      <c r="J29" s="427">
        <v>0</v>
      </c>
      <c r="K29" s="426">
        <v>0</v>
      </c>
      <c r="L29" s="132"/>
      <c r="M29" s="137">
        <f t="shared" si="0"/>
        <v>28</v>
      </c>
      <c r="N29" s="196">
        <f t="shared" si="1"/>
        <v>6</v>
      </c>
    </row>
    <row r="30" spans="1:14" s="140" customFormat="1" ht="18">
      <c r="A30" s="552">
        <v>43078</v>
      </c>
      <c r="B30" s="553" t="s">
        <v>274</v>
      </c>
      <c r="C30" s="148">
        <v>8</v>
      </c>
      <c r="D30" s="193">
        <v>0</v>
      </c>
      <c r="E30" s="148">
        <v>14</v>
      </c>
      <c r="F30" s="193">
        <v>1</v>
      </c>
      <c r="G30" s="148">
        <v>11</v>
      </c>
      <c r="H30" s="193">
        <v>1</v>
      </c>
      <c r="I30" s="423">
        <v>2</v>
      </c>
      <c r="J30" s="424">
        <v>1</v>
      </c>
      <c r="K30" s="423">
        <v>0</v>
      </c>
      <c r="L30" s="138"/>
      <c r="M30" s="139">
        <f t="shared" si="0"/>
        <v>35</v>
      </c>
      <c r="N30" s="199">
        <f t="shared" si="1"/>
        <v>3</v>
      </c>
    </row>
    <row r="31" spans="1:14" s="128" customFormat="1" ht="18">
      <c r="A31" s="552">
        <v>43079</v>
      </c>
      <c r="B31" s="553" t="s">
        <v>274</v>
      </c>
      <c r="C31" s="148">
        <v>12</v>
      </c>
      <c r="D31" s="193">
        <v>1</v>
      </c>
      <c r="E31" s="148">
        <v>8</v>
      </c>
      <c r="F31" s="193">
        <v>0</v>
      </c>
      <c r="G31" s="148">
        <v>10</v>
      </c>
      <c r="H31" s="193">
        <v>2</v>
      </c>
      <c r="I31" s="148">
        <v>1</v>
      </c>
      <c r="J31" s="193">
        <v>1</v>
      </c>
      <c r="K31" s="148">
        <v>0</v>
      </c>
      <c r="L31" s="138"/>
      <c r="M31" s="139">
        <f t="shared" si="0"/>
        <v>31</v>
      </c>
      <c r="N31" s="199">
        <f t="shared" si="1"/>
        <v>4</v>
      </c>
    </row>
    <row r="32" spans="1:14" s="140" customFormat="1" ht="18">
      <c r="A32" s="552">
        <v>43082</v>
      </c>
      <c r="B32" s="553" t="s">
        <v>231</v>
      </c>
      <c r="C32" s="148">
        <v>12</v>
      </c>
      <c r="D32" s="193">
        <v>1</v>
      </c>
      <c r="E32" s="148">
        <v>16</v>
      </c>
      <c r="F32" s="193">
        <v>1</v>
      </c>
      <c r="G32" s="148">
        <v>6</v>
      </c>
      <c r="H32" s="193">
        <v>1</v>
      </c>
      <c r="I32" s="148">
        <v>0</v>
      </c>
      <c r="J32" s="193">
        <v>0</v>
      </c>
      <c r="K32" s="423">
        <v>0</v>
      </c>
      <c r="L32" s="138"/>
      <c r="M32" s="139">
        <f t="shared" si="0"/>
        <v>34</v>
      </c>
      <c r="N32" s="199">
        <f t="shared" si="1"/>
        <v>3</v>
      </c>
    </row>
    <row r="33" spans="1:14" s="128" customFormat="1" ht="18">
      <c r="A33" s="554">
        <v>43084</v>
      </c>
      <c r="B33" s="555" t="s">
        <v>319</v>
      </c>
      <c r="C33" s="147">
        <v>5</v>
      </c>
      <c r="D33" s="192">
        <v>0</v>
      </c>
      <c r="E33" s="147">
        <v>9</v>
      </c>
      <c r="F33" s="192">
        <v>1</v>
      </c>
      <c r="G33" s="147">
        <v>7</v>
      </c>
      <c r="H33" s="192">
        <v>0</v>
      </c>
      <c r="I33" s="426">
        <v>0</v>
      </c>
      <c r="J33" s="427">
        <v>0</v>
      </c>
      <c r="K33" s="426">
        <v>0</v>
      </c>
      <c r="L33" s="132"/>
      <c r="M33" s="137">
        <f t="shared" si="0"/>
        <v>21</v>
      </c>
      <c r="N33" s="196">
        <f t="shared" si="1"/>
        <v>1</v>
      </c>
    </row>
    <row r="34" spans="1:14" s="140" customFormat="1" ht="18">
      <c r="A34" s="554">
        <v>43085</v>
      </c>
      <c r="B34" s="555" t="s">
        <v>231</v>
      </c>
      <c r="C34" s="147">
        <v>9</v>
      </c>
      <c r="D34" s="192">
        <v>0</v>
      </c>
      <c r="E34" s="147">
        <v>9</v>
      </c>
      <c r="F34" s="192">
        <v>0</v>
      </c>
      <c r="G34" s="147">
        <v>11</v>
      </c>
      <c r="H34" s="192">
        <v>2</v>
      </c>
      <c r="I34" s="147">
        <v>1</v>
      </c>
      <c r="J34" s="192">
        <v>1</v>
      </c>
      <c r="K34" s="426">
        <v>0</v>
      </c>
      <c r="L34" s="132"/>
      <c r="M34" s="137">
        <f t="shared" si="0"/>
        <v>30</v>
      </c>
      <c r="N34" s="196">
        <f t="shared" si="1"/>
        <v>3</v>
      </c>
    </row>
    <row r="35" spans="1:14" s="128" customFormat="1" ht="18">
      <c r="A35" s="554">
        <v>43089</v>
      </c>
      <c r="B35" s="555" t="s">
        <v>80</v>
      </c>
      <c r="C35" s="147">
        <v>6</v>
      </c>
      <c r="D35" s="192">
        <v>1</v>
      </c>
      <c r="E35" s="147">
        <v>13</v>
      </c>
      <c r="F35" s="192">
        <v>1</v>
      </c>
      <c r="G35" s="147">
        <v>15</v>
      </c>
      <c r="H35" s="192">
        <v>0</v>
      </c>
      <c r="I35" s="426">
        <v>0</v>
      </c>
      <c r="J35" s="427">
        <v>0</v>
      </c>
      <c r="K35" s="426">
        <v>0</v>
      </c>
      <c r="L35" s="132"/>
      <c r="M35" s="137">
        <f t="shared" si="0"/>
        <v>34</v>
      </c>
      <c r="N35" s="196">
        <f t="shared" si="1"/>
        <v>2</v>
      </c>
    </row>
    <row r="36" spans="1:14" s="140" customFormat="1" ht="18">
      <c r="A36" s="554">
        <v>43091</v>
      </c>
      <c r="B36" s="555" t="s">
        <v>80</v>
      </c>
      <c r="C36" s="147">
        <v>7</v>
      </c>
      <c r="D36" s="192">
        <v>1</v>
      </c>
      <c r="E36" s="147">
        <v>10</v>
      </c>
      <c r="F36" s="192">
        <v>2</v>
      </c>
      <c r="G36" s="147">
        <v>11</v>
      </c>
      <c r="H36" s="192">
        <v>1</v>
      </c>
      <c r="I36" s="147">
        <v>0</v>
      </c>
      <c r="J36" s="192">
        <v>0</v>
      </c>
      <c r="K36" s="426">
        <v>0</v>
      </c>
      <c r="L36" s="132"/>
      <c r="M36" s="137">
        <f t="shared" si="0"/>
        <v>28</v>
      </c>
      <c r="N36" s="196">
        <f t="shared" si="1"/>
        <v>4</v>
      </c>
    </row>
    <row r="37" spans="1:14" s="128" customFormat="1" ht="18">
      <c r="A37" s="552">
        <v>43092</v>
      </c>
      <c r="B37" s="553" t="s">
        <v>232</v>
      </c>
      <c r="C37" s="148">
        <v>1</v>
      </c>
      <c r="D37" s="193">
        <v>0</v>
      </c>
      <c r="E37" s="148">
        <v>8</v>
      </c>
      <c r="F37" s="193">
        <v>1</v>
      </c>
      <c r="G37" s="148">
        <v>15</v>
      </c>
      <c r="H37" s="193">
        <v>0</v>
      </c>
      <c r="I37" s="148">
        <v>0</v>
      </c>
      <c r="J37" s="193">
        <v>0</v>
      </c>
      <c r="K37" s="423">
        <v>0</v>
      </c>
      <c r="L37" s="138"/>
      <c r="M37" s="139">
        <f t="shared" si="0"/>
        <v>24</v>
      </c>
      <c r="N37" s="199">
        <f t="shared" si="1"/>
        <v>1</v>
      </c>
    </row>
    <row r="38" spans="1:14" s="140" customFormat="1" ht="18">
      <c r="A38" s="554">
        <v>43096</v>
      </c>
      <c r="B38" s="555" t="s">
        <v>274</v>
      </c>
      <c r="C38" s="147">
        <v>11</v>
      </c>
      <c r="D38" s="192">
        <v>0</v>
      </c>
      <c r="E38" s="147">
        <v>9</v>
      </c>
      <c r="F38" s="192">
        <v>1</v>
      </c>
      <c r="G38" s="147">
        <v>16</v>
      </c>
      <c r="H38" s="192">
        <v>3</v>
      </c>
      <c r="I38" s="426">
        <v>5</v>
      </c>
      <c r="J38" s="427">
        <v>0</v>
      </c>
      <c r="K38" s="426">
        <v>1</v>
      </c>
      <c r="L38" s="132"/>
      <c r="M38" s="137">
        <f t="shared" si="0"/>
        <v>42</v>
      </c>
      <c r="N38" s="196">
        <f t="shared" si="1"/>
        <v>5</v>
      </c>
    </row>
    <row r="39" spans="1:14" s="128" customFormat="1" ht="18">
      <c r="A39" s="554">
        <v>43098</v>
      </c>
      <c r="B39" s="555" t="s">
        <v>274</v>
      </c>
      <c r="C39" s="147">
        <v>10</v>
      </c>
      <c r="D39" s="192">
        <v>1</v>
      </c>
      <c r="E39" s="147">
        <v>13</v>
      </c>
      <c r="F39" s="192">
        <v>1</v>
      </c>
      <c r="G39" s="147">
        <v>6</v>
      </c>
      <c r="H39" s="192">
        <v>1</v>
      </c>
      <c r="I39" s="426">
        <v>0</v>
      </c>
      <c r="J39" s="427">
        <v>0</v>
      </c>
      <c r="K39" s="426">
        <v>0</v>
      </c>
      <c r="L39" s="132"/>
      <c r="M39" s="137">
        <f t="shared" si="0"/>
        <v>29</v>
      </c>
      <c r="N39" s="196">
        <f t="shared" si="1"/>
        <v>3</v>
      </c>
    </row>
    <row r="40" spans="1:14" s="128" customFormat="1" ht="18">
      <c r="A40" s="552">
        <v>43099</v>
      </c>
      <c r="B40" s="553" t="s">
        <v>232</v>
      </c>
      <c r="C40" s="148">
        <v>17</v>
      </c>
      <c r="D40" s="193">
        <v>1</v>
      </c>
      <c r="E40" s="148">
        <v>9</v>
      </c>
      <c r="F40" s="193">
        <v>0</v>
      </c>
      <c r="G40" s="148">
        <v>12</v>
      </c>
      <c r="H40" s="193">
        <v>1</v>
      </c>
      <c r="I40" s="148">
        <v>3</v>
      </c>
      <c r="J40" s="193">
        <v>0</v>
      </c>
      <c r="K40" s="423">
        <v>1</v>
      </c>
      <c r="L40" s="138"/>
      <c r="M40" s="139">
        <f t="shared" si="0"/>
        <v>42</v>
      </c>
      <c r="N40" s="199">
        <f t="shared" si="1"/>
        <v>3</v>
      </c>
    </row>
    <row r="41" spans="1:14" s="140" customFormat="1" ht="18">
      <c r="A41" s="554">
        <v>42740</v>
      </c>
      <c r="B41" s="555" t="s">
        <v>337</v>
      </c>
      <c r="C41" s="147">
        <v>13</v>
      </c>
      <c r="D41" s="192">
        <v>1</v>
      </c>
      <c r="E41" s="147">
        <v>12</v>
      </c>
      <c r="F41" s="192">
        <v>1</v>
      </c>
      <c r="G41" s="147">
        <v>13</v>
      </c>
      <c r="H41" s="192">
        <v>0</v>
      </c>
      <c r="I41" s="426">
        <v>0</v>
      </c>
      <c r="J41" s="427">
        <v>0</v>
      </c>
      <c r="K41" s="426">
        <v>0</v>
      </c>
      <c r="L41" s="132"/>
      <c r="M41" s="137">
        <f t="shared" si="0"/>
        <v>38</v>
      </c>
      <c r="N41" s="196">
        <f t="shared" si="1"/>
        <v>2</v>
      </c>
    </row>
    <row r="42" spans="1:14" s="140" customFormat="1" ht="18">
      <c r="A42" s="552">
        <v>42742</v>
      </c>
      <c r="B42" s="553" t="s">
        <v>272</v>
      </c>
      <c r="C42" s="147"/>
      <c r="D42" s="192"/>
      <c r="E42" s="147"/>
      <c r="F42" s="192"/>
      <c r="G42" s="147"/>
      <c r="H42" s="192"/>
      <c r="I42" s="147"/>
      <c r="J42" s="192"/>
      <c r="K42" s="426"/>
      <c r="L42" s="138"/>
      <c r="M42" s="139">
        <f t="shared" si="0"/>
        <v>0</v>
      </c>
      <c r="N42" s="199">
        <f t="shared" si="1"/>
        <v>0</v>
      </c>
    </row>
    <row r="43" spans="1:14" s="140" customFormat="1" ht="18">
      <c r="A43" s="552">
        <v>42745</v>
      </c>
      <c r="B43" s="553" t="s">
        <v>337</v>
      </c>
      <c r="C43" s="148"/>
      <c r="D43" s="193"/>
      <c r="E43" s="148"/>
      <c r="F43" s="193"/>
      <c r="G43" s="148"/>
      <c r="H43" s="193"/>
      <c r="I43" s="423"/>
      <c r="J43" s="424"/>
      <c r="K43" s="423"/>
      <c r="L43" s="138"/>
      <c r="M43" s="139">
        <f t="shared" si="0"/>
        <v>0</v>
      </c>
      <c r="N43" s="199">
        <f t="shared" si="1"/>
        <v>0</v>
      </c>
    </row>
    <row r="44" spans="1:14" s="128" customFormat="1" ht="18">
      <c r="A44" s="554">
        <v>42747</v>
      </c>
      <c r="B44" s="555" t="s">
        <v>232</v>
      </c>
      <c r="C44" s="148"/>
      <c r="D44" s="193"/>
      <c r="E44" s="148"/>
      <c r="F44" s="193"/>
      <c r="G44" s="148"/>
      <c r="H44" s="193"/>
      <c r="I44" s="423"/>
      <c r="J44" s="424"/>
      <c r="K44" s="423"/>
      <c r="L44" s="132"/>
      <c r="M44" s="137">
        <f t="shared" si="0"/>
        <v>0</v>
      </c>
      <c r="N44" s="196">
        <f t="shared" si="1"/>
        <v>0</v>
      </c>
    </row>
    <row r="45" spans="1:14" s="140" customFormat="1" ht="19" thickBot="1">
      <c r="A45" s="552">
        <v>42748</v>
      </c>
      <c r="B45" s="553" t="s">
        <v>319</v>
      </c>
      <c r="C45" s="148"/>
      <c r="D45" s="193"/>
      <c r="E45" s="148"/>
      <c r="F45" s="193"/>
      <c r="G45" s="148"/>
      <c r="H45" s="193"/>
      <c r="I45" s="423"/>
      <c r="J45" s="424"/>
      <c r="K45" s="423"/>
      <c r="L45" s="138"/>
      <c r="M45" s="139">
        <f t="shared" si="0"/>
        <v>0</v>
      </c>
      <c r="N45" s="199">
        <f t="shared" si="1"/>
        <v>0</v>
      </c>
    </row>
    <row r="46" spans="1:14" s="122" customFormat="1" ht="18">
      <c r="B46" s="127"/>
      <c r="C46" s="822" t="s">
        <v>68</v>
      </c>
      <c r="D46" s="823"/>
      <c r="E46" s="824" t="s">
        <v>163</v>
      </c>
      <c r="F46" s="823"/>
      <c r="G46" s="824" t="s">
        <v>134</v>
      </c>
      <c r="H46" s="823"/>
      <c r="I46" s="824" t="s">
        <v>130</v>
      </c>
      <c r="J46" s="823"/>
      <c r="K46" s="131" t="s">
        <v>131</v>
      </c>
      <c r="L46" s="132"/>
      <c r="M46" s="818" t="s">
        <v>63</v>
      </c>
      <c r="N46" s="819"/>
    </row>
    <row r="47" spans="1:14" ht="19" thickBot="1">
      <c r="A47" s="122"/>
      <c r="B47" s="127"/>
      <c r="C47" s="133">
        <f t="shared" ref="C47:K47" si="2">SUM(C7:C46)</f>
        <v>330</v>
      </c>
      <c r="D47" s="198">
        <f t="shared" si="2"/>
        <v>26</v>
      </c>
      <c r="E47" s="129">
        <f t="shared" si="2"/>
        <v>369</v>
      </c>
      <c r="F47" s="198">
        <f t="shared" si="2"/>
        <v>31</v>
      </c>
      <c r="G47" s="129">
        <f t="shared" si="2"/>
        <v>330</v>
      </c>
      <c r="H47" s="198">
        <f t="shared" si="2"/>
        <v>40</v>
      </c>
      <c r="I47" s="129">
        <f t="shared" si="2"/>
        <v>24</v>
      </c>
      <c r="J47" s="198">
        <f t="shared" si="2"/>
        <v>4</v>
      </c>
      <c r="K47" s="130">
        <f t="shared" si="2"/>
        <v>3</v>
      </c>
      <c r="L47" s="127"/>
      <c r="M47" s="134">
        <f>SUM(M8:M45)</f>
        <v>1055</v>
      </c>
      <c r="N47" s="197">
        <f>SUM(N8:N45)</f>
        <v>104</v>
      </c>
    </row>
    <row r="48" spans="1:14" ht="12" thickTop="1" thickBot="1"/>
    <row r="49" spans="1:14" ht="21" thickBot="1">
      <c r="A49" s="813" t="s">
        <v>540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5"/>
    </row>
    <row r="51" spans="1:14" ht="17">
      <c r="A51" s="825" t="s">
        <v>234</v>
      </c>
      <c r="B51" s="825"/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22"/>
    </row>
    <row r="52" spans="1:14" ht="19" thickBot="1">
      <c r="A52" s="121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1:14" ht="19" thickTop="1">
      <c r="A53" s="123" t="s">
        <v>95</v>
      </c>
      <c r="B53" s="124" t="s">
        <v>201</v>
      </c>
      <c r="C53" s="826" t="s">
        <v>153</v>
      </c>
      <c r="D53" s="827"/>
      <c r="E53" s="826" t="s">
        <v>181</v>
      </c>
      <c r="F53" s="827"/>
      <c r="G53" s="828" t="s">
        <v>38</v>
      </c>
      <c r="H53" s="827"/>
      <c r="I53" s="828" t="s">
        <v>185</v>
      </c>
      <c r="J53" s="827"/>
      <c r="K53" s="124" t="s">
        <v>186</v>
      </c>
      <c r="L53" s="125"/>
      <c r="M53" s="826" t="s">
        <v>82</v>
      </c>
      <c r="N53" s="829"/>
    </row>
    <row r="54" spans="1:14" ht="19" thickBot="1">
      <c r="A54" s="820"/>
      <c r="B54" s="821"/>
      <c r="C54" s="172" t="s">
        <v>46</v>
      </c>
      <c r="D54" s="191" t="s">
        <v>47</v>
      </c>
      <c r="E54" s="173" t="s">
        <v>46</v>
      </c>
      <c r="F54" s="191" t="s">
        <v>47</v>
      </c>
      <c r="G54" s="173" t="s">
        <v>46</v>
      </c>
      <c r="H54" s="191" t="s">
        <v>47</v>
      </c>
      <c r="I54" s="174" t="s">
        <v>46</v>
      </c>
      <c r="J54" s="194" t="s">
        <v>47</v>
      </c>
      <c r="K54" s="175" t="s">
        <v>47</v>
      </c>
      <c r="L54" s="126"/>
      <c r="M54" s="176" t="s">
        <v>46</v>
      </c>
      <c r="N54" s="195" t="s">
        <v>47</v>
      </c>
    </row>
    <row r="55" spans="1:14" ht="19" thickTop="1">
      <c r="A55" s="301">
        <v>43115</v>
      </c>
      <c r="B55" s="306" t="s">
        <v>231</v>
      </c>
      <c r="C55" s="148"/>
      <c r="D55" s="193"/>
      <c r="E55" s="148"/>
      <c r="F55" s="193"/>
      <c r="G55" s="148"/>
      <c r="H55" s="193"/>
      <c r="I55" s="423"/>
      <c r="J55" s="424"/>
      <c r="K55" s="423"/>
      <c r="L55" s="145"/>
      <c r="M55" s="139">
        <f>SUM(C55+E55+G55+I55)</f>
        <v>0</v>
      </c>
      <c r="N55" s="199">
        <f>SUM(D55+F55+H55+J55)</f>
        <v>0</v>
      </c>
    </row>
    <row r="56" spans="1:14" ht="18">
      <c r="A56" s="144">
        <v>43117</v>
      </c>
      <c r="B56" s="186" t="s">
        <v>231</v>
      </c>
      <c r="C56" s="147"/>
      <c r="D56" s="192"/>
      <c r="E56" s="147"/>
      <c r="F56" s="192"/>
      <c r="G56" s="147"/>
      <c r="H56" s="192"/>
      <c r="I56" s="426"/>
      <c r="J56" s="427"/>
      <c r="K56" s="426"/>
      <c r="L56" s="125"/>
      <c r="M56" s="137">
        <f t="shared" ref="M56:M92" si="3">SUM(C56+E56+G56+I56)</f>
        <v>0</v>
      </c>
      <c r="N56" s="196">
        <f t="shared" ref="N56:N92" si="4">SUM(D56+F56+H56+J56)</f>
        <v>0</v>
      </c>
    </row>
    <row r="57" spans="1:14" ht="18">
      <c r="A57" s="135">
        <v>43119</v>
      </c>
      <c r="B57" s="187" t="s">
        <v>272</v>
      </c>
      <c r="C57" s="148"/>
      <c r="D57" s="193"/>
      <c r="E57" s="148"/>
      <c r="F57" s="193"/>
      <c r="G57" s="148"/>
      <c r="H57" s="193"/>
      <c r="I57" s="423"/>
      <c r="J57" s="424"/>
      <c r="K57" s="423"/>
      <c r="L57" s="145"/>
      <c r="M57" s="139">
        <f t="shared" si="3"/>
        <v>0</v>
      </c>
      <c r="N57" s="199">
        <f t="shared" si="4"/>
        <v>0</v>
      </c>
    </row>
    <row r="58" spans="1:14" ht="18">
      <c r="A58" s="144">
        <v>43120</v>
      </c>
      <c r="B58" s="186" t="s">
        <v>232</v>
      </c>
      <c r="C58" s="147"/>
      <c r="D58" s="192"/>
      <c r="E58" s="147"/>
      <c r="F58" s="192"/>
      <c r="G58" s="147"/>
      <c r="H58" s="192"/>
      <c r="I58" s="426"/>
      <c r="J58" s="427"/>
      <c r="K58" s="426"/>
      <c r="L58" s="125"/>
      <c r="M58" s="137">
        <f t="shared" si="3"/>
        <v>0</v>
      </c>
      <c r="N58" s="196">
        <f t="shared" si="4"/>
        <v>0</v>
      </c>
    </row>
    <row r="59" spans="1:14" ht="18">
      <c r="A59" s="144">
        <v>43124</v>
      </c>
      <c r="B59" s="186" t="s">
        <v>272</v>
      </c>
      <c r="C59" s="147"/>
      <c r="D59" s="192"/>
      <c r="E59" s="147"/>
      <c r="F59" s="192"/>
      <c r="G59" s="147"/>
      <c r="H59" s="192"/>
      <c r="I59" s="426"/>
      <c r="J59" s="427"/>
      <c r="K59" s="426"/>
      <c r="L59" s="125"/>
      <c r="M59" s="137">
        <f t="shared" si="3"/>
        <v>0</v>
      </c>
      <c r="N59" s="196">
        <f>SUM(D59+F59+H59+J59,K59)</f>
        <v>0</v>
      </c>
    </row>
    <row r="60" spans="1:14" ht="18">
      <c r="A60" s="135">
        <v>42761</v>
      </c>
      <c r="B60" s="187" t="s">
        <v>319</v>
      </c>
      <c r="C60" s="148"/>
      <c r="D60" s="193"/>
      <c r="E60" s="148"/>
      <c r="F60" s="193"/>
      <c r="G60" s="148"/>
      <c r="H60" s="193"/>
      <c r="I60" s="423"/>
      <c r="J60" s="424"/>
      <c r="K60" s="423"/>
      <c r="L60" s="145"/>
      <c r="M60" s="139">
        <f t="shared" si="3"/>
        <v>0</v>
      </c>
      <c r="N60" s="199">
        <f t="shared" si="4"/>
        <v>0</v>
      </c>
    </row>
    <row r="61" spans="1:14" ht="18">
      <c r="A61" s="135">
        <v>43127</v>
      </c>
      <c r="B61" s="187" t="s">
        <v>276</v>
      </c>
      <c r="C61" s="148"/>
      <c r="D61" s="193"/>
      <c r="E61" s="148"/>
      <c r="F61" s="193"/>
      <c r="G61" s="148"/>
      <c r="H61" s="193"/>
      <c r="I61" s="423"/>
      <c r="J61" s="424"/>
      <c r="K61" s="423"/>
      <c r="L61" s="145"/>
      <c r="M61" s="139">
        <f t="shared" si="3"/>
        <v>0</v>
      </c>
      <c r="N61" s="199">
        <f t="shared" si="4"/>
        <v>0</v>
      </c>
    </row>
    <row r="62" spans="1:14" ht="18">
      <c r="A62" s="144">
        <v>43133</v>
      </c>
      <c r="B62" s="186" t="s">
        <v>232</v>
      </c>
      <c r="C62" s="147"/>
      <c r="D62" s="192"/>
      <c r="E62" s="147"/>
      <c r="F62" s="192"/>
      <c r="G62" s="147"/>
      <c r="H62" s="192"/>
      <c r="I62" s="147"/>
      <c r="J62" s="192"/>
      <c r="K62" s="426"/>
      <c r="L62" s="125"/>
      <c r="M62" s="137">
        <f t="shared" si="3"/>
        <v>0</v>
      </c>
      <c r="N62" s="196">
        <f t="shared" si="4"/>
        <v>0</v>
      </c>
    </row>
    <row r="63" spans="1:14" ht="18">
      <c r="A63" s="135">
        <v>43134</v>
      </c>
      <c r="B63" s="187" t="s">
        <v>232</v>
      </c>
      <c r="C63" s="148"/>
      <c r="D63" s="193"/>
      <c r="E63" s="148"/>
      <c r="F63" s="193"/>
      <c r="G63" s="148"/>
      <c r="H63" s="193"/>
      <c r="I63" s="423"/>
      <c r="J63" s="424"/>
      <c r="K63" s="423"/>
      <c r="L63" s="138"/>
      <c r="M63" s="139">
        <f t="shared" si="3"/>
        <v>0</v>
      </c>
      <c r="N63" s="199">
        <f t="shared" si="4"/>
        <v>0</v>
      </c>
    </row>
    <row r="64" spans="1:14" ht="18">
      <c r="A64" s="144">
        <v>43140</v>
      </c>
      <c r="B64" s="186" t="s">
        <v>337</v>
      </c>
      <c r="C64" s="147"/>
      <c r="D64" s="192"/>
      <c r="E64" s="147"/>
      <c r="F64" s="192"/>
      <c r="G64" s="147"/>
      <c r="H64" s="192"/>
      <c r="I64" s="426"/>
      <c r="J64" s="427"/>
      <c r="K64" s="426"/>
      <c r="L64" s="132"/>
      <c r="M64" s="137">
        <f t="shared" si="3"/>
        <v>0</v>
      </c>
      <c r="N64" s="196">
        <f t="shared" si="4"/>
        <v>0</v>
      </c>
    </row>
    <row r="65" spans="1:14" ht="18">
      <c r="A65" s="144">
        <v>43141</v>
      </c>
      <c r="B65" s="186" t="s">
        <v>338</v>
      </c>
      <c r="C65" s="147"/>
      <c r="D65" s="192"/>
      <c r="E65" s="147"/>
      <c r="F65" s="192"/>
      <c r="G65" s="147"/>
      <c r="H65" s="192"/>
      <c r="I65" s="426"/>
      <c r="J65" s="427"/>
      <c r="K65" s="426"/>
      <c r="L65" s="132"/>
      <c r="M65" s="137">
        <f t="shared" si="3"/>
        <v>0</v>
      </c>
      <c r="N65" s="196">
        <f t="shared" si="4"/>
        <v>0</v>
      </c>
    </row>
    <row r="66" spans="1:14" ht="18">
      <c r="A66" s="144">
        <v>43145</v>
      </c>
      <c r="B66" s="186" t="s">
        <v>232</v>
      </c>
      <c r="C66" s="147"/>
      <c r="D66" s="192"/>
      <c r="E66" s="147"/>
      <c r="F66" s="192"/>
      <c r="G66" s="147"/>
      <c r="H66" s="192"/>
      <c r="I66" s="147"/>
      <c r="J66" s="192"/>
      <c r="K66" s="426"/>
      <c r="L66" s="132"/>
      <c r="M66" s="137">
        <f t="shared" si="3"/>
        <v>0</v>
      </c>
      <c r="N66" s="196">
        <f t="shared" si="4"/>
        <v>0</v>
      </c>
    </row>
    <row r="67" spans="1:14" ht="18">
      <c r="A67" s="144">
        <v>43147</v>
      </c>
      <c r="B67" s="186" t="s">
        <v>319</v>
      </c>
      <c r="C67" s="147"/>
      <c r="D67" s="192"/>
      <c r="E67" s="147"/>
      <c r="F67" s="192"/>
      <c r="G67" s="147"/>
      <c r="H67" s="192"/>
      <c r="I67" s="426"/>
      <c r="J67" s="427"/>
      <c r="K67" s="426"/>
      <c r="L67" s="132"/>
      <c r="M67" s="137">
        <f t="shared" si="3"/>
        <v>0</v>
      </c>
      <c r="N67" s="196">
        <f t="shared" si="4"/>
        <v>0</v>
      </c>
    </row>
    <row r="68" spans="1:14" ht="18">
      <c r="A68" s="135">
        <v>43148</v>
      </c>
      <c r="B68" s="187" t="s">
        <v>233</v>
      </c>
      <c r="C68" s="148"/>
      <c r="D68" s="193"/>
      <c r="E68" s="148"/>
      <c r="F68" s="193"/>
      <c r="G68" s="148"/>
      <c r="H68" s="193"/>
      <c r="I68" s="148"/>
      <c r="J68" s="193"/>
      <c r="K68" s="423"/>
      <c r="L68" s="138"/>
      <c r="M68" s="139">
        <f t="shared" si="3"/>
        <v>0</v>
      </c>
      <c r="N68" s="199">
        <f t="shared" si="4"/>
        <v>0</v>
      </c>
    </row>
    <row r="69" spans="1:14" ht="18">
      <c r="A69" s="135">
        <v>43150</v>
      </c>
      <c r="B69" s="187" t="s">
        <v>338</v>
      </c>
      <c r="C69" s="148"/>
      <c r="D69" s="193"/>
      <c r="E69" s="148"/>
      <c r="F69" s="193"/>
      <c r="G69" s="148"/>
      <c r="H69" s="193"/>
      <c r="I69" s="423"/>
      <c r="J69" s="424"/>
      <c r="K69" s="423"/>
      <c r="L69" s="138"/>
      <c r="M69" s="139">
        <f t="shared" si="3"/>
        <v>0</v>
      </c>
      <c r="N69" s="199">
        <f t="shared" si="4"/>
        <v>0</v>
      </c>
    </row>
    <row r="70" spans="1:14" ht="18">
      <c r="A70" s="144">
        <v>43152</v>
      </c>
      <c r="B70" s="186" t="s">
        <v>276</v>
      </c>
      <c r="C70" s="147"/>
      <c r="D70" s="192"/>
      <c r="E70" s="147"/>
      <c r="F70" s="192"/>
      <c r="G70" s="147"/>
      <c r="H70" s="192"/>
      <c r="I70" s="426"/>
      <c r="J70" s="427"/>
      <c r="K70" s="426"/>
      <c r="L70" s="132"/>
      <c r="M70" s="137">
        <f t="shared" si="3"/>
        <v>0</v>
      </c>
      <c r="N70" s="196">
        <f t="shared" si="4"/>
        <v>0</v>
      </c>
    </row>
    <row r="71" spans="1:14" ht="18">
      <c r="A71" s="144">
        <v>43154</v>
      </c>
      <c r="B71" s="186" t="s">
        <v>337</v>
      </c>
      <c r="C71" s="147"/>
      <c r="D71" s="192"/>
      <c r="E71" s="147"/>
      <c r="F71" s="192"/>
      <c r="G71" s="147"/>
      <c r="H71" s="192"/>
      <c r="I71" s="426"/>
      <c r="J71" s="427"/>
      <c r="K71" s="426"/>
      <c r="L71" s="132"/>
      <c r="M71" s="137">
        <f t="shared" si="3"/>
        <v>0</v>
      </c>
      <c r="N71" s="196">
        <f t="shared" si="4"/>
        <v>0</v>
      </c>
    </row>
    <row r="72" spans="1:14" ht="18">
      <c r="A72" s="144">
        <v>43155</v>
      </c>
      <c r="B72" s="186" t="s">
        <v>275</v>
      </c>
      <c r="C72" s="147"/>
      <c r="D72" s="192"/>
      <c r="E72" s="147"/>
      <c r="F72" s="192"/>
      <c r="G72" s="147"/>
      <c r="H72" s="192"/>
      <c r="I72" s="426"/>
      <c r="J72" s="427"/>
      <c r="K72" s="426"/>
      <c r="L72" s="132"/>
      <c r="M72" s="137">
        <f t="shared" si="3"/>
        <v>0</v>
      </c>
      <c r="N72" s="196">
        <f t="shared" si="4"/>
        <v>0</v>
      </c>
    </row>
    <row r="73" spans="1:14" ht="18">
      <c r="A73" s="144">
        <v>43161</v>
      </c>
      <c r="B73" s="186" t="s">
        <v>338</v>
      </c>
      <c r="C73" s="147"/>
      <c r="D73" s="192"/>
      <c r="E73" s="147"/>
      <c r="F73" s="192"/>
      <c r="G73" s="147"/>
      <c r="H73" s="192"/>
      <c r="I73" s="426"/>
      <c r="J73" s="427"/>
      <c r="K73" s="426"/>
      <c r="L73" s="132"/>
      <c r="M73" s="137">
        <f t="shared" si="3"/>
        <v>0</v>
      </c>
      <c r="N73" s="196">
        <f t="shared" si="4"/>
        <v>0</v>
      </c>
    </row>
    <row r="74" spans="1:14" ht="18">
      <c r="A74" s="135">
        <v>43162</v>
      </c>
      <c r="B74" s="187" t="s">
        <v>273</v>
      </c>
      <c r="C74" s="148"/>
      <c r="D74" s="193"/>
      <c r="E74" s="148"/>
      <c r="F74" s="193"/>
      <c r="G74" s="148"/>
      <c r="H74" s="193"/>
      <c r="I74" s="423"/>
      <c r="J74" s="424"/>
      <c r="K74" s="423"/>
      <c r="L74" s="138"/>
      <c r="M74" s="139">
        <f t="shared" si="3"/>
        <v>0</v>
      </c>
      <c r="N74" s="199">
        <f t="shared" si="4"/>
        <v>0</v>
      </c>
    </row>
    <row r="75" spans="1:14" ht="18">
      <c r="A75" s="135">
        <v>43163</v>
      </c>
      <c r="B75" s="187" t="s">
        <v>319</v>
      </c>
      <c r="C75" s="148"/>
      <c r="D75" s="193"/>
      <c r="E75" s="148"/>
      <c r="F75" s="193"/>
      <c r="G75" s="148"/>
      <c r="H75" s="193"/>
      <c r="I75" s="423"/>
      <c r="J75" s="424"/>
      <c r="K75" s="423"/>
      <c r="L75" s="138"/>
      <c r="M75" s="139">
        <f t="shared" si="3"/>
        <v>0</v>
      </c>
      <c r="N75" s="199">
        <f t="shared" si="4"/>
        <v>0</v>
      </c>
    </row>
    <row r="76" spans="1:14" ht="18">
      <c r="A76" s="144">
        <v>43168</v>
      </c>
      <c r="B76" s="186" t="s">
        <v>275</v>
      </c>
      <c r="C76" s="148"/>
      <c r="D76" s="193"/>
      <c r="E76" s="148"/>
      <c r="F76" s="193"/>
      <c r="G76" s="148"/>
      <c r="H76" s="193"/>
      <c r="I76" s="423"/>
      <c r="J76" s="424"/>
      <c r="K76" s="423"/>
      <c r="L76" s="138"/>
      <c r="M76" s="139">
        <f t="shared" si="3"/>
        <v>0</v>
      </c>
      <c r="N76" s="199">
        <f t="shared" si="4"/>
        <v>0</v>
      </c>
    </row>
    <row r="77" spans="1:14" ht="18">
      <c r="A77" s="135">
        <v>43169</v>
      </c>
      <c r="B77" s="187" t="s">
        <v>275</v>
      </c>
      <c r="C77" s="148"/>
      <c r="D77" s="193"/>
      <c r="E77" s="148"/>
      <c r="F77" s="193"/>
      <c r="G77" s="148"/>
      <c r="H77" s="193"/>
      <c r="I77" s="423"/>
      <c r="J77" s="424"/>
      <c r="K77" s="423"/>
      <c r="L77" s="138"/>
      <c r="M77" s="139">
        <f t="shared" si="3"/>
        <v>0</v>
      </c>
      <c r="N77" s="199">
        <f t="shared" si="4"/>
        <v>0</v>
      </c>
    </row>
    <row r="78" spans="1:14" ht="18">
      <c r="A78" s="144">
        <v>42810</v>
      </c>
      <c r="B78" s="186" t="s">
        <v>337</v>
      </c>
      <c r="C78" s="147"/>
      <c r="D78" s="192"/>
      <c r="E78" s="147"/>
      <c r="F78" s="192"/>
      <c r="G78" s="147"/>
      <c r="H78" s="192"/>
      <c r="I78" s="147"/>
      <c r="J78" s="192"/>
      <c r="K78" s="147"/>
      <c r="L78" s="132"/>
      <c r="M78" s="137">
        <f t="shared" si="3"/>
        <v>0</v>
      </c>
      <c r="N78" s="196">
        <f t="shared" si="4"/>
        <v>0</v>
      </c>
    </row>
    <row r="79" spans="1:14" ht="18">
      <c r="A79" s="135">
        <v>43176</v>
      </c>
      <c r="B79" s="187" t="s">
        <v>338</v>
      </c>
      <c r="C79" s="148"/>
      <c r="D79" s="193"/>
      <c r="E79" s="148"/>
      <c r="F79" s="193"/>
      <c r="G79" s="148"/>
      <c r="H79" s="193"/>
      <c r="I79" s="148"/>
      <c r="J79" s="193"/>
      <c r="K79" s="423"/>
      <c r="L79" s="138"/>
      <c r="M79" s="139">
        <f t="shared" si="3"/>
        <v>0</v>
      </c>
      <c r="N79" s="199">
        <f t="shared" si="4"/>
        <v>0</v>
      </c>
    </row>
    <row r="80" spans="1:14" ht="18">
      <c r="A80" s="135">
        <v>42812</v>
      </c>
      <c r="B80" s="187" t="s">
        <v>80</v>
      </c>
      <c r="C80" s="148"/>
      <c r="D80" s="193"/>
      <c r="E80" s="148"/>
      <c r="F80" s="193"/>
      <c r="G80" s="148"/>
      <c r="H80" s="193"/>
      <c r="I80" s="423"/>
      <c r="J80" s="424"/>
      <c r="K80" s="423"/>
      <c r="L80" s="138"/>
      <c r="M80" s="139">
        <f t="shared" si="3"/>
        <v>0</v>
      </c>
      <c r="N80" s="199">
        <f t="shared" si="4"/>
        <v>0</v>
      </c>
    </row>
    <row r="81" spans="1:15" ht="18">
      <c r="A81" s="144">
        <v>43154</v>
      </c>
      <c r="B81" s="186" t="s">
        <v>233</v>
      </c>
      <c r="C81" s="147"/>
      <c r="D81" s="192"/>
      <c r="E81" s="147"/>
      <c r="F81" s="192"/>
      <c r="G81" s="147"/>
      <c r="H81" s="192"/>
      <c r="I81" s="147"/>
      <c r="J81" s="192"/>
      <c r="K81" s="426"/>
      <c r="L81" s="132"/>
      <c r="M81" s="137">
        <f t="shared" si="3"/>
        <v>0</v>
      </c>
      <c r="N81" s="196">
        <f t="shared" si="4"/>
        <v>0</v>
      </c>
    </row>
    <row r="82" spans="1:15" ht="18">
      <c r="A82" s="135">
        <v>43155</v>
      </c>
      <c r="B82" s="187" t="s">
        <v>232</v>
      </c>
      <c r="C82" s="148"/>
      <c r="D82" s="193"/>
      <c r="E82" s="148"/>
      <c r="F82" s="193"/>
      <c r="G82" s="148"/>
      <c r="H82" s="193"/>
      <c r="I82" s="423"/>
      <c r="J82" s="424"/>
      <c r="K82" s="423"/>
      <c r="L82" s="138"/>
      <c r="M82" s="139">
        <f t="shared" si="3"/>
        <v>0</v>
      </c>
      <c r="N82" s="199">
        <f t="shared" si="4"/>
        <v>0</v>
      </c>
    </row>
    <row r="83" spans="1:15" ht="18">
      <c r="A83" s="135">
        <v>43184</v>
      </c>
      <c r="B83" s="187" t="s">
        <v>319</v>
      </c>
      <c r="C83" s="148"/>
      <c r="D83" s="193"/>
      <c r="E83" s="148"/>
      <c r="F83" s="193"/>
      <c r="G83" s="148"/>
      <c r="H83" s="193"/>
      <c r="I83" s="148"/>
      <c r="J83" s="193"/>
      <c r="K83" s="423"/>
      <c r="L83" s="138"/>
      <c r="M83" s="139">
        <f t="shared" si="3"/>
        <v>0</v>
      </c>
      <c r="N83" s="199">
        <f t="shared" si="4"/>
        <v>0</v>
      </c>
    </row>
    <row r="84" spans="1:15" ht="18">
      <c r="A84" s="135">
        <v>43159</v>
      </c>
      <c r="B84" s="187" t="s">
        <v>231</v>
      </c>
      <c r="C84" s="148"/>
      <c r="D84" s="193"/>
      <c r="E84" s="148"/>
      <c r="F84" s="193"/>
      <c r="G84" s="148"/>
      <c r="H84" s="193"/>
      <c r="I84" s="148"/>
      <c r="J84" s="193"/>
      <c r="K84" s="423"/>
      <c r="L84" s="138"/>
      <c r="M84" s="139">
        <f t="shared" si="3"/>
        <v>0</v>
      </c>
      <c r="N84" s="199">
        <f t="shared" si="4"/>
        <v>0</v>
      </c>
    </row>
    <row r="85" spans="1:15" ht="18">
      <c r="A85" s="144">
        <v>43189</v>
      </c>
      <c r="B85" s="186" t="s">
        <v>273</v>
      </c>
      <c r="C85" s="147"/>
      <c r="D85" s="192"/>
      <c r="E85" s="147"/>
      <c r="F85" s="192"/>
      <c r="G85" s="147"/>
      <c r="H85" s="192"/>
      <c r="I85" s="426"/>
      <c r="J85" s="427"/>
      <c r="K85" s="426"/>
      <c r="L85" s="132"/>
      <c r="M85" s="137">
        <f t="shared" si="3"/>
        <v>0</v>
      </c>
      <c r="N85" s="196">
        <f t="shared" si="4"/>
        <v>0</v>
      </c>
    </row>
    <row r="86" spans="1:15" ht="18">
      <c r="A86" s="135">
        <v>43190</v>
      </c>
      <c r="B86" s="187" t="s">
        <v>275</v>
      </c>
      <c r="C86" s="148"/>
      <c r="D86" s="193"/>
      <c r="E86" s="148"/>
      <c r="F86" s="193"/>
      <c r="G86" s="148"/>
      <c r="H86" s="193"/>
      <c r="I86" s="423"/>
      <c r="J86" s="424"/>
      <c r="K86" s="423"/>
      <c r="L86" s="138"/>
      <c r="M86" s="139">
        <f t="shared" si="3"/>
        <v>0</v>
      </c>
      <c r="N86" s="199">
        <f t="shared" si="4"/>
        <v>0</v>
      </c>
    </row>
    <row r="87" spans="1:15" ht="18">
      <c r="A87" s="135">
        <v>43195</v>
      </c>
      <c r="B87" s="187" t="s">
        <v>80</v>
      </c>
      <c r="C87" s="148"/>
      <c r="D87" s="193"/>
      <c r="E87" s="148"/>
      <c r="F87" s="193"/>
      <c r="G87" s="148"/>
      <c r="H87" s="193"/>
      <c r="I87" s="148"/>
      <c r="J87" s="193"/>
      <c r="K87" s="423"/>
      <c r="L87" s="138"/>
      <c r="M87" s="139">
        <f t="shared" si="3"/>
        <v>0</v>
      </c>
      <c r="N87" s="199">
        <f t="shared" si="4"/>
        <v>0</v>
      </c>
    </row>
    <row r="88" spans="1:15" ht="18">
      <c r="A88" s="144">
        <v>43196</v>
      </c>
      <c r="B88" s="186" t="s">
        <v>80</v>
      </c>
      <c r="C88" s="148"/>
      <c r="D88" s="193"/>
      <c r="E88" s="148"/>
      <c r="F88" s="193"/>
      <c r="G88" s="148"/>
      <c r="H88" s="193"/>
      <c r="I88" s="423"/>
      <c r="J88" s="424"/>
      <c r="K88" s="423"/>
      <c r="L88" s="138"/>
      <c r="M88" s="139">
        <f t="shared" si="3"/>
        <v>0</v>
      </c>
      <c r="N88" s="199">
        <f t="shared" si="4"/>
        <v>0</v>
      </c>
    </row>
    <row r="89" spans="1:15" ht="18">
      <c r="A89" s="135">
        <v>43197</v>
      </c>
      <c r="B89" s="187" t="s">
        <v>232</v>
      </c>
      <c r="C89" s="148"/>
      <c r="D89" s="193"/>
      <c r="E89" s="148"/>
      <c r="F89" s="193"/>
      <c r="G89" s="148"/>
      <c r="H89" s="193"/>
      <c r="I89" s="148"/>
      <c r="J89" s="193"/>
      <c r="K89" s="423"/>
      <c r="L89" s="138"/>
      <c r="M89" s="139">
        <f t="shared" si="3"/>
        <v>0</v>
      </c>
      <c r="N89" s="199">
        <f t="shared" si="4"/>
        <v>0</v>
      </c>
      <c r="O89" s="502"/>
    </row>
    <row r="90" spans="1:15" ht="18">
      <c r="A90" s="144">
        <v>43203</v>
      </c>
      <c r="B90" s="186" t="s">
        <v>232</v>
      </c>
      <c r="C90" s="147"/>
      <c r="D90" s="192"/>
      <c r="E90" s="147"/>
      <c r="F90" s="192"/>
      <c r="G90" s="147"/>
      <c r="H90" s="192"/>
      <c r="I90" s="426"/>
      <c r="J90" s="427"/>
      <c r="K90" s="426"/>
      <c r="L90" s="132"/>
      <c r="M90" s="137">
        <f t="shared" si="3"/>
        <v>0</v>
      </c>
      <c r="N90" s="196">
        <f t="shared" si="4"/>
        <v>0</v>
      </c>
      <c r="O90" s="502"/>
    </row>
    <row r="91" spans="1:15" ht="18">
      <c r="A91" s="135">
        <v>43204</v>
      </c>
      <c r="B91" s="187" t="s">
        <v>338</v>
      </c>
      <c r="C91" s="148"/>
      <c r="D91" s="193"/>
      <c r="E91" s="148"/>
      <c r="F91" s="193"/>
      <c r="G91" s="148"/>
      <c r="H91" s="193"/>
      <c r="I91" s="423"/>
      <c r="J91" s="424"/>
      <c r="K91" s="423"/>
      <c r="L91" s="138"/>
      <c r="M91" s="139">
        <f t="shared" si="3"/>
        <v>0</v>
      </c>
      <c r="N91" s="199">
        <f t="shared" si="4"/>
        <v>0</v>
      </c>
      <c r="O91" s="502"/>
    </row>
    <row r="92" spans="1:15" ht="19" thickBot="1">
      <c r="A92" s="144">
        <v>43205</v>
      </c>
      <c r="B92" s="186" t="s">
        <v>319</v>
      </c>
      <c r="C92" s="148"/>
      <c r="D92" s="193"/>
      <c r="E92" s="148"/>
      <c r="F92" s="193"/>
      <c r="G92" s="148"/>
      <c r="H92" s="193"/>
      <c r="I92" s="423"/>
      <c r="J92" s="424"/>
      <c r="K92" s="423"/>
      <c r="L92" s="138"/>
      <c r="M92" s="139">
        <f t="shared" si="3"/>
        <v>0</v>
      </c>
      <c r="N92" s="199">
        <f t="shared" si="4"/>
        <v>0</v>
      </c>
    </row>
    <row r="93" spans="1:15" ht="18">
      <c r="A93" s="122"/>
      <c r="B93" s="127"/>
      <c r="C93" s="822" t="s">
        <v>322</v>
      </c>
      <c r="D93" s="823"/>
      <c r="E93" s="824" t="s">
        <v>321</v>
      </c>
      <c r="F93" s="823"/>
      <c r="G93" s="824" t="s">
        <v>320</v>
      </c>
      <c r="H93" s="823"/>
      <c r="I93" s="824" t="s">
        <v>130</v>
      </c>
      <c r="J93" s="823"/>
      <c r="K93" s="131" t="s">
        <v>131</v>
      </c>
      <c r="L93" s="132"/>
      <c r="M93" s="818" t="s">
        <v>63</v>
      </c>
      <c r="N93" s="819"/>
    </row>
    <row r="94" spans="1:15" ht="19" thickBot="1">
      <c r="A94" s="122"/>
      <c r="B94" s="127"/>
      <c r="C94" s="133">
        <f t="shared" ref="C94:K94" si="5">SUM(C55:C92)</f>
        <v>0</v>
      </c>
      <c r="D94" s="198">
        <f t="shared" si="5"/>
        <v>0</v>
      </c>
      <c r="E94" s="129">
        <f t="shared" si="5"/>
        <v>0</v>
      </c>
      <c r="F94" s="198">
        <f t="shared" si="5"/>
        <v>0</v>
      </c>
      <c r="G94" s="129">
        <f t="shared" si="5"/>
        <v>0</v>
      </c>
      <c r="H94" s="198">
        <f t="shared" si="5"/>
        <v>0</v>
      </c>
      <c r="I94" s="129">
        <f t="shared" si="5"/>
        <v>0</v>
      </c>
      <c r="J94" s="501">
        <f t="shared" si="5"/>
        <v>0</v>
      </c>
      <c r="K94" s="130">
        <f t="shared" si="5"/>
        <v>0</v>
      </c>
      <c r="L94" s="127"/>
      <c r="M94" s="134">
        <f>SUM(M55:M92)</f>
        <v>0</v>
      </c>
      <c r="N94" s="197">
        <f>SUM(N55:N92)</f>
        <v>0</v>
      </c>
    </row>
    <row r="95" spans="1:15" ht="11" thickTop="1"/>
  </sheetData>
  <mergeCells count="26">
    <mergeCell ref="M46:N46"/>
    <mergeCell ref="A2:M2"/>
    <mergeCell ref="A4:M4"/>
    <mergeCell ref="C6:D6"/>
    <mergeCell ref="E6:F6"/>
    <mergeCell ref="G6:H6"/>
    <mergeCell ref="I6:J6"/>
    <mergeCell ref="M6:N6"/>
    <mergeCell ref="A7:B7"/>
    <mergeCell ref="C46:D46"/>
    <mergeCell ref="E46:F46"/>
    <mergeCell ref="G46:H46"/>
    <mergeCell ref="I46:J46"/>
    <mergeCell ref="A49:M49"/>
    <mergeCell ref="A51:M51"/>
    <mergeCell ref="C53:D53"/>
    <mergeCell ref="E53:F53"/>
    <mergeCell ref="G53:H53"/>
    <mergeCell ref="I53:J53"/>
    <mergeCell ref="M53:N53"/>
    <mergeCell ref="M93:N93"/>
    <mergeCell ref="A54:B54"/>
    <mergeCell ref="C93:D93"/>
    <mergeCell ref="E93:F93"/>
    <mergeCell ref="G93:H93"/>
    <mergeCell ref="I93:J93"/>
  </mergeCells>
  <phoneticPr fontId="2" type="noConversion"/>
  <printOptions horizontalCentered="1" verticalCentered="1"/>
  <pageMargins left="0.75" right="0.75" top="1" bottom="1" header="0.5" footer="0.5"/>
  <pageSetup scale="53" orientation="portrait"/>
  <headerFooter alignWithMargins="0">
    <oddHeader xml:space="preserve">&amp;C&amp;"Agency FB,Bold"&amp;48UTICA COMETS&amp;"AgencyFB,Regular"&amp;36
</oddHeader>
    <oddFooter>&amp;L&amp;G&amp;C&amp;"Arial,Bold Italic"&amp;13Member of the American Hockey League since 2005&amp;R&amp;G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3"/>
  <sheetViews>
    <sheetView view="pageBreakPreview" zoomScale="80" zoomScaleNormal="80" zoomScaleSheetLayoutView="80" zoomScalePageLayoutView="80" workbookViewId="0">
      <selection activeCell="B27" sqref="B27"/>
    </sheetView>
  </sheetViews>
  <sheetFormatPr baseColWidth="10" defaultColWidth="8.83203125" defaultRowHeight="18" x14ac:dyDescent="0"/>
  <cols>
    <col min="1" max="1" width="34.5" style="68" bestFit="1" customWidth="1"/>
    <col min="2" max="2" width="19.6640625" style="68" bestFit="1" customWidth="1"/>
    <col min="3" max="3" width="20.1640625" style="68" bestFit="1" customWidth="1"/>
    <col min="4" max="4" width="23" style="68" bestFit="1" customWidth="1"/>
    <col min="5" max="5" width="8.83203125" style="68"/>
    <col min="6" max="6" width="24.1640625" style="68" bestFit="1" customWidth="1"/>
    <col min="7" max="7" width="7.33203125" style="68" customWidth="1"/>
    <col min="8" max="8" width="6.83203125" style="68" customWidth="1"/>
    <col min="9" max="9" width="7.5" style="68" customWidth="1"/>
    <col min="10" max="16384" width="8.83203125" style="68"/>
  </cols>
  <sheetData>
    <row r="1" spans="1:6" ht="10.5" customHeight="1" thickBot="1"/>
    <row r="2" spans="1:6" ht="22" thickBot="1">
      <c r="A2" s="813" t="s">
        <v>298</v>
      </c>
      <c r="B2" s="830"/>
      <c r="C2" s="830"/>
      <c r="D2" s="831"/>
    </row>
    <row r="3" spans="1:6" ht="10.5" customHeight="1">
      <c r="A3" s="72"/>
      <c r="B3" s="72"/>
      <c r="C3" s="72"/>
      <c r="D3" s="72"/>
    </row>
    <row r="4" spans="1:6">
      <c r="A4" s="214" t="s">
        <v>57</v>
      </c>
      <c r="B4" s="215" t="s">
        <v>78</v>
      </c>
      <c r="C4" s="215" t="s">
        <v>85</v>
      </c>
      <c r="D4" s="215" t="s">
        <v>197</v>
      </c>
    </row>
    <row r="5" spans="1:6">
      <c r="A5" s="60" t="s">
        <v>212</v>
      </c>
      <c r="B5" s="60">
        <v>10</v>
      </c>
      <c r="C5" s="60">
        <v>7</v>
      </c>
      <c r="D5" s="60">
        <f>(B5-C5)</f>
        <v>3</v>
      </c>
    </row>
    <row r="6" spans="1:6">
      <c r="A6" s="60" t="s">
        <v>184</v>
      </c>
      <c r="B6" s="60">
        <v>7</v>
      </c>
      <c r="C6" s="60">
        <v>3</v>
      </c>
      <c r="D6" s="60">
        <f t="shared" ref="D6:D35" si="0">(B6-C6)</f>
        <v>4</v>
      </c>
    </row>
    <row r="7" spans="1:6">
      <c r="A7" s="60" t="s">
        <v>9</v>
      </c>
      <c r="B7" s="60">
        <v>3</v>
      </c>
      <c r="C7" s="476">
        <v>2</v>
      </c>
      <c r="D7" s="60">
        <f t="shared" si="0"/>
        <v>1</v>
      </c>
    </row>
    <row r="8" spans="1:6">
      <c r="A8" s="60" t="s">
        <v>10</v>
      </c>
      <c r="B8" s="60">
        <v>7</v>
      </c>
      <c r="C8" s="60">
        <v>14</v>
      </c>
      <c r="D8" s="60">
        <f t="shared" si="0"/>
        <v>-7</v>
      </c>
    </row>
    <row r="9" spans="1:6" ht="7.5" customHeight="1">
      <c r="A9" s="216"/>
      <c r="B9" s="216"/>
      <c r="C9" s="216"/>
      <c r="D9" s="216"/>
    </row>
    <row r="10" spans="1:6">
      <c r="A10" s="60" t="s">
        <v>58</v>
      </c>
      <c r="B10" s="60">
        <f>SUM(B5:B6)</f>
        <v>17</v>
      </c>
      <c r="C10" s="60">
        <f>SUM(C5:C6)</f>
        <v>10</v>
      </c>
      <c r="D10" s="60">
        <f t="shared" si="0"/>
        <v>7</v>
      </c>
    </row>
    <row r="11" spans="1:6">
      <c r="A11" s="60" t="s">
        <v>177</v>
      </c>
      <c r="B11" s="60">
        <f>SUM(B7:B8)</f>
        <v>10</v>
      </c>
      <c r="C11" s="60">
        <f>SUM(C7:C8)</f>
        <v>16</v>
      </c>
      <c r="D11" s="60">
        <f t="shared" si="0"/>
        <v>-6</v>
      </c>
      <c r="F11" s="69"/>
    </row>
    <row r="12" spans="1:6">
      <c r="A12" s="217" t="s">
        <v>26</v>
      </c>
      <c r="B12" s="218">
        <f>SUM(B5:B8)</f>
        <v>27</v>
      </c>
      <c r="C12" s="218">
        <f>SUM(C5:C8)</f>
        <v>26</v>
      </c>
      <c r="D12" s="219">
        <f t="shared" si="0"/>
        <v>1</v>
      </c>
      <c r="F12" s="69"/>
    </row>
    <row r="13" spans="1:6" ht="12" customHeight="1">
      <c r="A13" s="220"/>
      <c r="B13" s="221"/>
      <c r="C13" s="221"/>
      <c r="D13" s="221"/>
      <c r="F13" s="69"/>
    </row>
    <row r="14" spans="1:6">
      <c r="A14" s="60" t="s">
        <v>18</v>
      </c>
      <c r="B14" s="60">
        <v>8</v>
      </c>
      <c r="C14" s="60">
        <v>7</v>
      </c>
      <c r="D14" s="60">
        <f t="shared" si="0"/>
        <v>1</v>
      </c>
    </row>
    <row r="15" spans="1:6">
      <c r="A15" s="60" t="s">
        <v>4</v>
      </c>
      <c r="B15" s="60">
        <v>7</v>
      </c>
      <c r="C15" s="60">
        <v>10</v>
      </c>
      <c r="D15" s="60">
        <f t="shared" si="0"/>
        <v>-3</v>
      </c>
    </row>
    <row r="16" spans="1:6">
      <c r="A16" s="60" t="s">
        <v>145</v>
      </c>
      <c r="B16" s="60">
        <v>8</v>
      </c>
      <c r="C16" s="60">
        <v>7</v>
      </c>
      <c r="D16" s="60">
        <f t="shared" si="0"/>
        <v>1</v>
      </c>
    </row>
    <row r="17" spans="1:8">
      <c r="A17" s="60" t="s">
        <v>71</v>
      </c>
      <c r="B17" s="60">
        <v>11</v>
      </c>
      <c r="C17" s="60">
        <v>8</v>
      </c>
      <c r="D17" s="60">
        <f t="shared" si="0"/>
        <v>3</v>
      </c>
    </row>
    <row r="18" spans="1:8" ht="7.5" customHeight="1">
      <c r="A18" s="216"/>
      <c r="B18" s="216"/>
      <c r="C18" s="216"/>
      <c r="D18" s="216"/>
    </row>
    <row r="19" spans="1:8">
      <c r="A19" s="60" t="s">
        <v>30</v>
      </c>
      <c r="B19" s="60">
        <f>SUM(B14:B15)</f>
        <v>15</v>
      </c>
      <c r="C19" s="60">
        <f>SUM(C14:C15)</f>
        <v>17</v>
      </c>
      <c r="D19" s="60">
        <f t="shared" si="0"/>
        <v>-2</v>
      </c>
      <c r="G19" s="70"/>
      <c r="H19" s="70"/>
    </row>
    <row r="20" spans="1:8">
      <c r="A20" s="60" t="s">
        <v>126</v>
      </c>
      <c r="B20" s="60">
        <f>SUM(B16:B17)</f>
        <v>19</v>
      </c>
      <c r="C20" s="60">
        <f>SUM(C16:C17)</f>
        <v>15</v>
      </c>
      <c r="D20" s="60">
        <f t="shared" si="0"/>
        <v>4</v>
      </c>
    </row>
    <row r="21" spans="1:8">
      <c r="A21" s="217" t="s">
        <v>12</v>
      </c>
      <c r="B21" s="218">
        <f>SUM(B14:B17)</f>
        <v>34</v>
      </c>
      <c r="C21" s="218">
        <f>SUM(C14:C17)</f>
        <v>32</v>
      </c>
      <c r="D21" s="219">
        <f t="shared" si="0"/>
        <v>2</v>
      </c>
    </row>
    <row r="22" spans="1:8" ht="12" customHeight="1">
      <c r="A22" s="220"/>
      <c r="B22" s="221"/>
      <c r="C22" s="221"/>
      <c r="D22" s="221"/>
    </row>
    <row r="23" spans="1:8">
      <c r="A23" s="60" t="s">
        <v>136</v>
      </c>
      <c r="B23" s="60">
        <v>3</v>
      </c>
      <c r="C23" s="60">
        <v>11</v>
      </c>
      <c r="D23" s="60">
        <f t="shared" si="0"/>
        <v>-8</v>
      </c>
    </row>
    <row r="24" spans="1:8">
      <c r="A24" s="60" t="s">
        <v>155</v>
      </c>
      <c r="B24" s="60">
        <v>13</v>
      </c>
      <c r="C24" s="60">
        <v>8</v>
      </c>
      <c r="D24" s="60">
        <f t="shared" si="0"/>
        <v>5</v>
      </c>
    </row>
    <row r="25" spans="1:8">
      <c r="A25" s="60" t="s">
        <v>97</v>
      </c>
      <c r="B25" s="60">
        <v>5</v>
      </c>
      <c r="C25" s="60">
        <v>10</v>
      </c>
      <c r="D25" s="60">
        <f t="shared" si="0"/>
        <v>-5</v>
      </c>
    </row>
    <row r="26" spans="1:8">
      <c r="A26" s="60" t="s">
        <v>147</v>
      </c>
      <c r="B26" s="60">
        <v>9</v>
      </c>
      <c r="C26" s="60">
        <v>10</v>
      </c>
      <c r="D26" s="60">
        <f t="shared" si="0"/>
        <v>-1</v>
      </c>
    </row>
    <row r="27" spans="1:8" ht="7.5" customHeight="1">
      <c r="A27" s="216"/>
      <c r="B27" s="216"/>
      <c r="C27" s="216"/>
      <c r="D27" s="216"/>
    </row>
    <row r="28" spans="1:8">
      <c r="A28" s="60" t="s">
        <v>96</v>
      </c>
      <c r="B28" s="60">
        <f>SUM(B23:B24)</f>
        <v>16</v>
      </c>
      <c r="C28" s="60">
        <f>SUM(C23:C24)</f>
        <v>19</v>
      </c>
      <c r="D28" s="60">
        <f t="shared" si="0"/>
        <v>-3</v>
      </c>
    </row>
    <row r="29" spans="1:8">
      <c r="A29" s="60" t="s">
        <v>116</v>
      </c>
      <c r="B29" s="60">
        <f>SUM(B25:B26)</f>
        <v>14</v>
      </c>
      <c r="C29" s="60">
        <f>SUM(C25:C26)</f>
        <v>20</v>
      </c>
      <c r="D29" s="60">
        <f t="shared" si="0"/>
        <v>-6</v>
      </c>
    </row>
    <row r="30" spans="1:8">
      <c r="A30" s="217" t="s">
        <v>175</v>
      </c>
      <c r="B30" s="218">
        <f>SUM(B23:B26)</f>
        <v>30</v>
      </c>
      <c r="C30" s="218">
        <f>SUM(C23:C26)</f>
        <v>39</v>
      </c>
      <c r="D30" s="219">
        <f t="shared" si="0"/>
        <v>-9</v>
      </c>
    </row>
    <row r="31" spans="1:8" ht="12" customHeight="1">
      <c r="A31" s="220"/>
      <c r="B31" s="221"/>
      <c r="C31" s="221"/>
      <c r="D31" s="221"/>
    </row>
    <row r="32" spans="1:8">
      <c r="A32" s="60" t="s">
        <v>185</v>
      </c>
      <c r="B32" s="60">
        <v>1</v>
      </c>
      <c r="C32" s="60">
        <v>4</v>
      </c>
      <c r="D32" s="60">
        <f t="shared" si="0"/>
        <v>-3</v>
      </c>
    </row>
    <row r="33" spans="1:4">
      <c r="A33" s="60" t="s">
        <v>186</v>
      </c>
      <c r="B33" s="60">
        <v>3</v>
      </c>
      <c r="C33" s="60">
        <v>2</v>
      </c>
      <c r="D33" s="60">
        <f t="shared" si="0"/>
        <v>1</v>
      </c>
    </row>
    <row r="34" spans="1:4" ht="12" customHeight="1">
      <c r="A34" s="221"/>
      <c r="B34" s="221"/>
      <c r="C34" s="221"/>
      <c r="D34" s="221"/>
    </row>
    <row r="35" spans="1:4">
      <c r="A35" s="222" t="s">
        <v>176</v>
      </c>
      <c r="B35" s="218">
        <f>SUM(B12+B21+B30+B32+B33)</f>
        <v>95</v>
      </c>
      <c r="C35" s="218">
        <f>SUM(C12+C21+C30+C32+C33)</f>
        <v>103</v>
      </c>
      <c r="D35" s="219">
        <f t="shared" si="0"/>
        <v>-8</v>
      </c>
    </row>
    <row r="36" spans="1:4" ht="12" customHeight="1">
      <c r="A36" s="223"/>
      <c r="B36" s="221"/>
      <c r="C36" s="221"/>
      <c r="D36" s="221"/>
    </row>
    <row r="37" spans="1:4">
      <c r="A37" s="60" t="s">
        <v>72</v>
      </c>
      <c r="B37" s="60">
        <v>9</v>
      </c>
      <c r="C37" s="60">
        <v>9</v>
      </c>
      <c r="D37" s="60"/>
    </row>
    <row r="38" spans="1:4">
      <c r="A38" s="60" t="s">
        <v>90</v>
      </c>
      <c r="B38" s="60">
        <v>31</v>
      </c>
      <c r="C38" s="60">
        <v>31</v>
      </c>
      <c r="D38" s="60"/>
    </row>
    <row r="39" spans="1:4">
      <c r="A39" s="60" t="s">
        <v>174</v>
      </c>
      <c r="B39" s="224">
        <f>(B37/B38)</f>
        <v>0.29032258064516131</v>
      </c>
      <c r="C39" s="224">
        <f>(C37/C38)</f>
        <v>0.29032258064516131</v>
      </c>
      <c r="D39" s="60"/>
    </row>
    <row r="52" spans="1:1">
      <c r="A52" s="71"/>
    </row>
    <row r="53" spans="1:1">
      <c r="A53" s="71"/>
    </row>
  </sheetData>
  <mergeCells count="1">
    <mergeCell ref="A2:D2"/>
  </mergeCells>
  <phoneticPr fontId="2" type="noConversion"/>
  <printOptions horizontalCentered="1" verticalCentered="1"/>
  <pageMargins left="0.5" right="0.5" top="1" bottom="1" header="0.5" footer="0.5"/>
  <pageSetup scale="92" orientation="portrait"/>
  <headerFooter alignWithMargins="0">
    <oddHeader>&amp;C&amp;"Agency FB,Bold"&amp;34UTICA COMETS</oddHeader>
    <oddFooter>&amp;L&amp;G&amp;C&amp;"Arial,Bold Italic"&amp;14Member of the American Hockey League since 2013&amp;R&amp;G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75" zoomScaleNormal="75" zoomScalePageLayoutView="75" workbookViewId="0">
      <selection activeCell="P12" sqref="P12"/>
    </sheetView>
  </sheetViews>
  <sheetFormatPr baseColWidth="10" defaultColWidth="11.33203125" defaultRowHeight="12" x14ac:dyDescent="0"/>
  <cols>
    <col min="1" max="1" width="18.1640625" style="3" customWidth="1"/>
    <col min="2" max="5" width="11.33203125" style="3"/>
    <col min="6" max="6" width="11.33203125" style="80"/>
    <col min="7" max="7" width="13.5" style="3" customWidth="1"/>
    <col min="8" max="8" width="15.5" style="3" bestFit="1" customWidth="1"/>
    <col min="9" max="9" width="11.5" style="3" bestFit="1" customWidth="1"/>
    <col min="10" max="10" width="15.5" style="3" bestFit="1" customWidth="1"/>
    <col min="11" max="16384" width="11.33203125" style="3"/>
  </cols>
  <sheetData>
    <row r="1" spans="1:16" ht="21">
      <c r="A1" s="58"/>
      <c r="B1" s="58"/>
      <c r="C1" s="58"/>
      <c r="D1" s="58"/>
      <c r="E1" s="58"/>
      <c r="F1" s="83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5">
      <c r="A2" s="833" t="s">
        <v>383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</row>
    <row r="3" spans="1:16">
      <c r="F3" s="82"/>
    </row>
    <row r="4" spans="1:16" ht="24">
      <c r="A4" s="832" t="s">
        <v>396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</row>
    <row r="5" spans="1:16" s="20" customFormat="1" ht="13">
      <c r="A5" s="87" t="s">
        <v>104</v>
      </c>
      <c r="B5" s="87" t="s">
        <v>196</v>
      </c>
      <c r="C5" s="87" t="s">
        <v>140</v>
      </c>
      <c r="D5" s="87" t="s">
        <v>161</v>
      </c>
      <c r="E5" s="88" t="s">
        <v>56</v>
      </c>
      <c r="F5" s="84"/>
      <c r="G5" s="89" t="s">
        <v>76</v>
      </c>
      <c r="H5" s="87" t="s">
        <v>85</v>
      </c>
      <c r="I5" s="87" t="s">
        <v>121</v>
      </c>
      <c r="J5" s="87" t="s">
        <v>105</v>
      </c>
      <c r="K5" s="87" t="s">
        <v>107</v>
      </c>
      <c r="L5" s="87" t="s">
        <v>106</v>
      </c>
      <c r="M5" s="87" t="s">
        <v>208</v>
      </c>
      <c r="N5" s="87" t="s">
        <v>152</v>
      </c>
      <c r="O5" s="87" t="s">
        <v>209</v>
      </c>
      <c r="P5" s="90" t="s">
        <v>189</v>
      </c>
    </row>
    <row r="6" spans="1:16" ht="13">
      <c r="A6" s="53" t="s">
        <v>339</v>
      </c>
      <c r="B6" s="54">
        <v>1</v>
      </c>
      <c r="C6" s="54">
        <v>0</v>
      </c>
      <c r="D6" s="54">
        <v>0</v>
      </c>
      <c r="E6" s="54">
        <v>0</v>
      </c>
      <c r="F6" s="85"/>
      <c r="G6" s="86">
        <v>7</v>
      </c>
      <c r="H6" s="86">
        <v>1</v>
      </c>
      <c r="I6" s="86">
        <v>34</v>
      </c>
      <c r="J6" s="86">
        <v>27</v>
      </c>
      <c r="K6" s="86">
        <v>3</v>
      </c>
      <c r="L6" s="86">
        <v>6</v>
      </c>
      <c r="M6" s="55">
        <f>SUM(K6/L6)</f>
        <v>0.5</v>
      </c>
      <c r="N6" s="54">
        <v>6</v>
      </c>
      <c r="O6" s="54">
        <v>7</v>
      </c>
      <c r="P6" s="55">
        <f>SUM(N6/O6)</f>
        <v>0.8571428571428571</v>
      </c>
    </row>
    <row r="7" spans="1:16" ht="13">
      <c r="A7" s="53" t="s">
        <v>235</v>
      </c>
      <c r="B7" s="54">
        <v>1</v>
      </c>
      <c r="C7" s="54">
        <v>1</v>
      </c>
      <c r="D7" s="54">
        <v>0</v>
      </c>
      <c r="E7" s="54">
        <v>0</v>
      </c>
      <c r="F7" s="85"/>
      <c r="G7" s="86">
        <v>3</v>
      </c>
      <c r="H7" s="86">
        <v>3</v>
      </c>
      <c r="I7" s="86">
        <v>58</v>
      </c>
      <c r="J7" s="86">
        <v>41</v>
      </c>
      <c r="K7" s="86">
        <v>1</v>
      </c>
      <c r="L7" s="86">
        <v>10</v>
      </c>
      <c r="M7" s="55">
        <f>SUM(K7/L7)</f>
        <v>0.1</v>
      </c>
      <c r="N7" s="54">
        <v>5</v>
      </c>
      <c r="O7" s="54">
        <v>5</v>
      </c>
      <c r="P7" s="55">
        <f>SUM(N7/O7)</f>
        <v>1</v>
      </c>
    </row>
    <row r="8" spans="1:16" ht="13">
      <c r="A8" s="53" t="s">
        <v>277</v>
      </c>
      <c r="B8" s="54">
        <v>1</v>
      </c>
      <c r="C8" s="54">
        <v>0</v>
      </c>
      <c r="D8" s="54">
        <v>0</v>
      </c>
      <c r="E8" s="54">
        <v>0</v>
      </c>
      <c r="F8" s="85"/>
      <c r="G8" s="86">
        <v>6</v>
      </c>
      <c r="H8" s="86">
        <v>7</v>
      </c>
      <c r="I8" s="86">
        <v>31</v>
      </c>
      <c r="J8" s="86">
        <v>40</v>
      </c>
      <c r="K8" s="86">
        <v>2</v>
      </c>
      <c r="L8" s="86">
        <v>5</v>
      </c>
      <c r="M8" s="55">
        <f t="shared" ref="M8:M20" si="0">SUM(K8/L8)</f>
        <v>0.4</v>
      </c>
      <c r="N8" s="54">
        <v>1</v>
      </c>
      <c r="O8" s="54">
        <v>5</v>
      </c>
      <c r="P8" s="55">
        <f t="shared" ref="P8:P20" si="1">SUM(N8/O8)</f>
        <v>0.2</v>
      </c>
    </row>
    <row r="9" spans="1:16" ht="13">
      <c r="A9" s="53" t="s">
        <v>340</v>
      </c>
      <c r="B9" s="54">
        <v>0</v>
      </c>
      <c r="C9" s="54">
        <v>2</v>
      </c>
      <c r="D9" s="54">
        <v>0</v>
      </c>
      <c r="E9" s="54">
        <v>0</v>
      </c>
      <c r="F9" s="85"/>
      <c r="G9" s="86">
        <v>4</v>
      </c>
      <c r="H9" s="86">
        <v>10</v>
      </c>
      <c r="I9" s="86">
        <v>61</v>
      </c>
      <c r="J9" s="86">
        <v>55</v>
      </c>
      <c r="K9" s="86">
        <v>1</v>
      </c>
      <c r="L9" s="86">
        <v>11</v>
      </c>
      <c r="M9" s="55">
        <f t="shared" si="0"/>
        <v>9.0909090909090912E-2</v>
      </c>
      <c r="N9" s="54">
        <v>6</v>
      </c>
      <c r="O9" s="54">
        <v>8</v>
      </c>
      <c r="P9" s="55">
        <f t="shared" si="1"/>
        <v>0.75</v>
      </c>
    </row>
    <row r="10" spans="1:16" ht="13">
      <c r="A10" s="53" t="s">
        <v>278</v>
      </c>
      <c r="B10" s="54">
        <v>0</v>
      </c>
      <c r="C10" s="54">
        <v>1</v>
      </c>
      <c r="D10" s="54">
        <v>0</v>
      </c>
      <c r="E10" s="54">
        <v>0</v>
      </c>
      <c r="F10" s="85"/>
      <c r="G10" s="86">
        <v>1</v>
      </c>
      <c r="H10" s="86">
        <v>4</v>
      </c>
      <c r="I10" s="86">
        <v>32</v>
      </c>
      <c r="J10" s="86">
        <v>29</v>
      </c>
      <c r="K10" s="86">
        <v>0</v>
      </c>
      <c r="L10" s="86">
        <v>3</v>
      </c>
      <c r="M10" s="55">
        <f t="shared" si="0"/>
        <v>0</v>
      </c>
      <c r="N10" s="54">
        <v>2</v>
      </c>
      <c r="O10" s="54">
        <v>3</v>
      </c>
      <c r="P10" s="55">
        <f t="shared" si="1"/>
        <v>0.66666666666666663</v>
      </c>
    </row>
    <row r="11" spans="1:16" ht="13">
      <c r="A11" s="53" t="s">
        <v>279</v>
      </c>
      <c r="B11" s="54">
        <v>0</v>
      </c>
      <c r="C11" s="54">
        <v>0</v>
      </c>
      <c r="D11" s="54">
        <v>0</v>
      </c>
      <c r="E11" s="54">
        <v>0</v>
      </c>
      <c r="F11" s="85"/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55" t="e">
        <f t="shared" si="0"/>
        <v>#DIV/0!</v>
      </c>
      <c r="N11" s="54">
        <v>0</v>
      </c>
      <c r="O11" s="54">
        <v>0</v>
      </c>
      <c r="P11" s="55" t="e">
        <f t="shared" si="1"/>
        <v>#DIV/0!</v>
      </c>
    </row>
    <row r="12" spans="1:16" s="185" customFormat="1" ht="13">
      <c r="A12" s="53" t="s">
        <v>341</v>
      </c>
      <c r="B12" s="54">
        <v>1</v>
      </c>
      <c r="C12" s="54">
        <v>0</v>
      </c>
      <c r="D12" s="54">
        <v>0</v>
      </c>
      <c r="E12" s="54">
        <v>0</v>
      </c>
      <c r="F12" s="85"/>
      <c r="G12" s="86">
        <v>5</v>
      </c>
      <c r="H12" s="86">
        <v>2</v>
      </c>
      <c r="I12" s="86">
        <v>25</v>
      </c>
      <c r="J12" s="86">
        <v>38</v>
      </c>
      <c r="K12" s="86">
        <v>1</v>
      </c>
      <c r="L12" s="86">
        <v>4</v>
      </c>
      <c r="M12" s="55">
        <f t="shared" si="0"/>
        <v>0.25</v>
      </c>
      <c r="N12" s="54">
        <v>3</v>
      </c>
      <c r="O12" s="54">
        <v>4</v>
      </c>
      <c r="P12" s="55">
        <f t="shared" si="1"/>
        <v>0.75</v>
      </c>
    </row>
    <row r="13" spans="1:16" ht="13">
      <c r="A13" s="53" t="s">
        <v>280</v>
      </c>
      <c r="B13" s="54">
        <v>0</v>
      </c>
      <c r="C13" s="54">
        <v>0</v>
      </c>
      <c r="D13" s="54">
        <v>0</v>
      </c>
      <c r="E13" s="54">
        <v>0</v>
      </c>
      <c r="F13" s="85"/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55" t="e">
        <f t="shared" si="0"/>
        <v>#DIV/0!</v>
      </c>
      <c r="N13" s="54">
        <v>0</v>
      </c>
      <c r="O13" s="54">
        <v>0</v>
      </c>
      <c r="P13" s="55" t="e">
        <f t="shared" si="1"/>
        <v>#DIV/0!</v>
      </c>
    </row>
    <row r="14" spans="1:16" ht="13">
      <c r="A14" s="53" t="s">
        <v>281</v>
      </c>
      <c r="B14" s="54">
        <v>0</v>
      </c>
      <c r="C14" s="54">
        <v>1</v>
      </c>
      <c r="D14" s="54">
        <v>0</v>
      </c>
      <c r="E14" s="54">
        <v>1</v>
      </c>
      <c r="F14" s="85"/>
      <c r="G14" s="86">
        <v>5</v>
      </c>
      <c r="H14" s="86">
        <v>8</v>
      </c>
      <c r="I14" s="86">
        <v>52</v>
      </c>
      <c r="J14" s="86">
        <v>70</v>
      </c>
      <c r="K14" s="86">
        <v>0</v>
      </c>
      <c r="L14" s="86">
        <v>3</v>
      </c>
      <c r="M14" s="55">
        <f t="shared" si="0"/>
        <v>0</v>
      </c>
      <c r="N14" s="54">
        <v>8</v>
      </c>
      <c r="O14" s="54">
        <v>8</v>
      </c>
      <c r="P14" s="55">
        <f t="shared" si="1"/>
        <v>1</v>
      </c>
    </row>
    <row r="15" spans="1:16" ht="13">
      <c r="A15" s="53" t="s">
        <v>236</v>
      </c>
      <c r="B15" s="54">
        <v>2</v>
      </c>
      <c r="C15" s="54">
        <v>0</v>
      </c>
      <c r="D15" s="54">
        <v>1</v>
      </c>
      <c r="E15" s="54">
        <v>1</v>
      </c>
      <c r="F15" s="85"/>
      <c r="G15" s="86">
        <v>10</v>
      </c>
      <c r="H15" s="86">
        <v>10</v>
      </c>
      <c r="I15" s="86">
        <v>149</v>
      </c>
      <c r="J15" s="86">
        <v>116</v>
      </c>
      <c r="K15" s="86">
        <v>2</v>
      </c>
      <c r="L15" s="86">
        <v>18</v>
      </c>
      <c r="M15" s="55">
        <f t="shared" si="0"/>
        <v>0.1111111111111111</v>
      </c>
      <c r="N15" s="54">
        <v>21</v>
      </c>
      <c r="O15" s="54">
        <v>25</v>
      </c>
      <c r="P15" s="55">
        <f t="shared" si="1"/>
        <v>0.84</v>
      </c>
    </row>
    <row r="16" spans="1:16" s="400" customFormat="1" ht="13">
      <c r="A16" s="53" t="s">
        <v>282</v>
      </c>
      <c r="B16" s="54">
        <v>0</v>
      </c>
      <c r="C16" s="54">
        <v>0</v>
      </c>
      <c r="D16" s="54">
        <v>0</v>
      </c>
      <c r="E16" s="54">
        <v>0</v>
      </c>
      <c r="F16" s="85"/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55" t="e">
        <f t="shared" ref="M16:M19" si="2">SUM(K16/L16)</f>
        <v>#DIV/0!</v>
      </c>
      <c r="N16" s="54">
        <v>0</v>
      </c>
      <c r="O16" s="54">
        <v>0</v>
      </c>
      <c r="P16" s="55" t="e">
        <f t="shared" ref="P16:P19" si="3">SUM(N16/O16)</f>
        <v>#DIV/0!</v>
      </c>
    </row>
    <row r="17" spans="1:16" s="400" customFormat="1" ht="13">
      <c r="A17" s="53" t="s">
        <v>237</v>
      </c>
      <c r="B17" s="54">
        <v>0</v>
      </c>
      <c r="C17" s="54">
        <v>1</v>
      </c>
      <c r="D17" s="54">
        <v>0</v>
      </c>
      <c r="E17" s="54">
        <v>0</v>
      </c>
      <c r="F17" s="85"/>
      <c r="G17" s="86">
        <v>1</v>
      </c>
      <c r="H17" s="86">
        <v>6</v>
      </c>
      <c r="I17" s="86">
        <v>25</v>
      </c>
      <c r="J17" s="86">
        <v>28</v>
      </c>
      <c r="K17" s="86">
        <v>0</v>
      </c>
      <c r="L17" s="86">
        <v>4</v>
      </c>
      <c r="M17" s="55">
        <f t="shared" si="2"/>
        <v>0</v>
      </c>
      <c r="N17" s="54">
        <v>5</v>
      </c>
      <c r="O17" s="54">
        <v>6</v>
      </c>
      <c r="P17" s="55">
        <f t="shared" si="3"/>
        <v>0.83333333333333337</v>
      </c>
    </row>
    <row r="18" spans="1:16" s="530" customFormat="1" ht="13">
      <c r="A18" s="53" t="s">
        <v>62</v>
      </c>
      <c r="B18" s="54">
        <v>1</v>
      </c>
      <c r="C18" s="54">
        <v>2</v>
      </c>
      <c r="D18" s="54">
        <v>0</v>
      </c>
      <c r="E18" s="54">
        <v>0</v>
      </c>
      <c r="F18" s="85"/>
      <c r="G18" s="86">
        <v>10</v>
      </c>
      <c r="H18" s="86">
        <v>11</v>
      </c>
      <c r="I18" s="86">
        <v>91</v>
      </c>
      <c r="J18" s="86">
        <v>102</v>
      </c>
      <c r="K18" s="86">
        <v>2</v>
      </c>
      <c r="L18" s="86">
        <v>10</v>
      </c>
      <c r="M18" s="735">
        <f>SUM(K18/L18)</f>
        <v>0.2</v>
      </c>
      <c r="N18" s="54">
        <v>10</v>
      </c>
      <c r="O18" s="54">
        <v>11</v>
      </c>
      <c r="P18" s="735">
        <f>SUM(N18/O18)</f>
        <v>0.90909090909090906</v>
      </c>
    </row>
    <row r="19" spans="1:16" s="400" customFormat="1" ht="14" thickBot="1">
      <c r="A19" s="53" t="s">
        <v>342</v>
      </c>
      <c r="B19" s="54">
        <v>0</v>
      </c>
      <c r="C19" s="54">
        <v>0</v>
      </c>
      <c r="D19" s="54">
        <v>0</v>
      </c>
      <c r="E19" s="54">
        <v>0</v>
      </c>
      <c r="F19" s="85"/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736" t="e">
        <f t="shared" si="2"/>
        <v>#DIV/0!</v>
      </c>
      <c r="N19" s="54">
        <v>0</v>
      </c>
      <c r="O19" s="54">
        <v>0</v>
      </c>
      <c r="P19" s="55" t="e">
        <f t="shared" si="3"/>
        <v>#DIV/0!</v>
      </c>
    </row>
    <row r="20" spans="1:16" ht="14" thickBot="1">
      <c r="A20" s="56" t="s">
        <v>122</v>
      </c>
      <c r="B20" s="57">
        <f>SUM(B6:B19)</f>
        <v>7</v>
      </c>
      <c r="C20" s="57">
        <f>SUM(C6:C19)</f>
        <v>8</v>
      </c>
      <c r="D20" s="57">
        <f>SUM(D6:D19)</f>
        <v>1</v>
      </c>
      <c r="E20" s="57">
        <f>SUM(E6:E19)</f>
        <v>2</v>
      </c>
      <c r="F20" s="85"/>
      <c r="G20" s="57">
        <f t="shared" ref="G20:L20" si="4">SUM(G6:G19)</f>
        <v>52</v>
      </c>
      <c r="H20" s="57">
        <f t="shared" si="4"/>
        <v>62</v>
      </c>
      <c r="I20" s="57">
        <f t="shared" si="4"/>
        <v>558</v>
      </c>
      <c r="J20" s="57">
        <f t="shared" si="4"/>
        <v>546</v>
      </c>
      <c r="K20" s="57">
        <f t="shared" si="4"/>
        <v>12</v>
      </c>
      <c r="L20" s="57">
        <f t="shared" si="4"/>
        <v>74</v>
      </c>
      <c r="M20" s="421">
        <f t="shared" si="0"/>
        <v>0.16216216216216217</v>
      </c>
      <c r="N20" s="57">
        <f>SUM(N6:N19)</f>
        <v>67</v>
      </c>
      <c r="O20" s="57">
        <f>SUM(O6:O19)</f>
        <v>82</v>
      </c>
      <c r="P20" s="422">
        <f t="shared" si="1"/>
        <v>0.81707317073170727</v>
      </c>
    </row>
    <row r="21" spans="1:16">
      <c r="A21" s="21"/>
      <c r="B21" s="21"/>
      <c r="C21" s="21"/>
      <c r="D21" s="21"/>
      <c r="E21" s="21"/>
      <c r="F21" s="81"/>
      <c r="G21" s="23"/>
      <c r="H21" s="23"/>
      <c r="I21" s="23"/>
      <c r="J21" s="23"/>
      <c r="K21" s="21"/>
      <c r="L21" s="21"/>
      <c r="M21" s="21"/>
      <c r="N21" s="21"/>
      <c r="O21" s="21"/>
      <c r="P21" s="19"/>
    </row>
    <row r="22" spans="1:16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9"/>
    </row>
    <row r="23" spans="1:16" s="400" customFormat="1" ht="24">
      <c r="A23" s="832" t="s">
        <v>238</v>
      </c>
      <c r="B23" s="832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</row>
    <row r="24" spans="1:16" s="20" customFormat="1" ht="13">
      <c r="A24" s="87" t="s">
        <v>104</v>
      </c>
      <c r="B24" s="87" t="s">
        <v>196</v>
      </c>
      <c r="C24" s="87" t="s">
        <v>140</v>
      </c>
      <c r="D24" s="87" t="s">
        <v>161</v>
      </c>
      <c r="E24" s="88" t="s">
        <v>56</v>
      </c>
      <c r="F24" s="84"/>
      <c r="G24" s="89" t="s">
        <v>76</v>
      </c>
      <c r="H24" s="87" t="s">
        <v>85</v>
      </c>
      <c r="I24" s="87" t="s">
        <v>121</v>
      </c>
      <c r="J24" s="87" t="s">
        <v>105</v>
      </c>
      <c r="K24" s="87" t="s">
        <v>107</v>
      </c>
      <c r="L24" s="87" t="s">
        <v>106</v>
      </c>
      <c r="M24" s="87" t="s">
        <v>208</v>
      </c>
      <c r="N24" s="87" t="s">
        <v>152</v>
      </c>
      <c r="O24" s="87" t="s">
        <v>209</v>
      </c>
      <c r="P24" s="90" t="s">
        <v>189</v>
      </c>
    </row>
    <row r="25" spans="1:16" s="400" customFormat="1" ht="13">
      <c r="A25" s="53" t="s">
        <v>339</v>
      </c>
      <c r="B25" s="54">
        <v>0</v>
      </c>
      <c r="C25" s="54">
        <v>0</v>
      </c>
      <c r="D25" s="54">
        <v>0</v>
      </c>
      <c r="E25" s="54">
        <v>0</v>
      </c>
      <c r="F25" s="85"/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55" t="e">
        <f>SUM(K25/L25)</f>
        <v>#DIV/0!</v>
      </c>
      <c r="N25" s="54">
        <v>0</v>
      </c>
      <c r="O25" s="54">
        <v>0</v>
      </c>
      <c r="P25" s="55" t="e">
        <f>SUM(N25/O25)</f>
        <v>#DIV/0!</v>
      </c>
    </row>
    <row r="26" spans="1:16" s="400" customFormat="1" ht="13">
      <c r="A26" s="53" t="s">
        <v>235</v>
      </c>
      <c r="B26" s="54">
        <v>0</v>
      </c>
      <c r="C26" s="54">
        <v>0</v>
      </c>
      <c r="D26" s="54">
        <v>0</v>
      </c>
      <c r="E26" s="54">
        <v>0</v>
      </c>
      <c r="F26" s="85"/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55" t="e">
        <f>SUM(K26/L26)</f>
        <v>#DIV/0!</v>
      </c>
      <c r="N26" s="54">
        <v>0</v>
      </c>
      <c r="O26" s="54">
        <v>0</v>
      </c>
      <c r="P26" s="55" t="e">
        <f>SUM(N26/O26)</f>
        <v>#DIV/0!</v>
      </c>
    </row>
    <row r="27" spans="1:16" s="400" customFormat="1" ht="13">
      <c r="A27" s="53" t="s">
        <v>277</v>
      </c>
      <c r="B27" s="54">
        <v>1</v>
      </c>
      <c r="C27" s="54">
        <v>0</v>
      </c>
      <c r="D27" s="54">
        <v>0</v>
      </c>
      <c r="E27" s="54">
        <v>0</v>
      </c>
      <c r="F27" s="85"/>
      <c r="G27" s="86">
        <v>1</v>
      </c>
      <c r="H27" s="86">
        <v>1</v>
      </c>
      <c r="I27" s="86">
        <v>22</v>
      </c>
      <c r="J27" s="86">
        <v>33</v>
      </c>
      <c r="K27" s="86">
        <v>0</v>
      </c>
      <c r="L27" s="86">
        <v>6</v>
      </c>
      <c r="M27" s="55">
        <f t="shared" ref="M27:M39" si="5">SUM(K27/L27)</f>
        <v>0</v>
      </c>
      <c r="N27" s="54">
        <v>6</v>
      </c>
      <c r="O27" s="54">
        <v>6</v>
      </c>
      <c r="P27" s="55">
        <f t="shared" ref="P27:P39" si="6">SUM(N27/O27)</f>
        <v>1</v>
      </c>
    </row>
    <row r="28" spans="1:16" s="400" customFormat="1" ht="13">
      <c r="A28" s="53" t="s">
        <v>340</v>
      </c>
      <c r="B28" s="54">
        <v>1</v>
      </c>
      <c r="C28" s="54">
        <v>1</v>
      </c>
      <c r="D28" s="54">
        <v>0</v>
      </c>
      <c r="E28" s="54">
        <v>0</v>
      </c>
      <c r="F28" s="85"/>
      <c r="G28" s="86">
        <v>7</v>
      </c>
      <c r="H28" s="86">
        <v>8</v>
      </c>
      <c r="I28" s="86">
        <v>71</v>
      </c>
      <c r="J28" s="86">
        <v>53</v>
      </c>
      <c r="K28" s="86">
        <v>2</v>
      </c>
      <c r="L28" s="86">
        <v>5</v>
      </c>
      <c r="M28" s="55">
        <f t="shared" si="5"/>
        <v>0.4</v>
      </c>
      <c r="N28" s="54">
        <v>7</v>
      </c>
      <c r="O28" s="54">
        <v>8</v>
      </c>
      <c r="P28" s="55">
        <f t="shared" si="6"/>
        <v>0.875</v>
      </c>
    </row>
    <row r="29" spans="1:16" s="400" customFormat="1" ht="13">
      <c r="A29" s="53" t="s">
        <v>278</v>
      </c>
      <c r="B29" s="54">
        <v>0</v>
      </c>
      <c r="C29" s="54">
        <v>0</v>
      </c>
      <c r="D29" s="54">
        <v>0</v>
      </c>
      <c r="E29" s="54">
        <v>0</v>
      </c>
      <c r="F29" s="85"/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55" t="e">
        <f t="shared" si="5"/>
        <v>#DIV/0!</v>
      </c>
      <c r="N29" s="54">
        <v>0</v>
      </c>
      <c r="O29" s="54">
        <v>0</v>
      </c>
      <c r="P29" s="55" t="e">
        <f t="shared" si="6"/>
        <v>#DIV/0!</v>
      </c>
    </row>
    <row r="30" spans="1:16" s="400" customFormat="1" ht="13">
      <c r="A30" s="53" t="s">
        <v>279</v>
      </c>
      <c r="B30" s="54">
        <v>0</v>
      </c>
      <c r="C30" s="54">
        <v>0</v>
      </c>
      <c r="D30" s="54">
        <v>0</v>
      </c>
      <c r="E30" s="54">
        <v>0</v>
      </c>
      <c r="F30" s="85"/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55" t="e">
        <f t="shared" si="5"/>
        <v>#DIV/0!</v>
      </c>
      <c r="N30" s="54">
        <v>0</v>
      </c>
      <c r="O30" s="54">
        <v>0</v>
      </c>
      <c r="P30" s="55" t="e">
        <f t="shared" si="6"/>
        <v>#DIV/0!</v>
      </c>
    </row>
    <row r="31" spans="1:16" s="400" customFormat="1" ht="13">
      <c r="A31" s="53" t="s">
        <v>341</v>
      </c>
      <c r="B31" s="54">
        <v>2</v>
      </c>
      <c r="C31" s="54">
        <v>1</v>
      </c>
      <c r="D31" s="54">
        <v>0</v>
      </c>
      <c r="E31" s="54">
        <v>0</v>
      </c>
      <c r="F31" s="85"/>
      <c r="G31" s="86">
        <v>9</v>
      </c>
      <c r="H31" s="86">
        <v>9</v>
      </c>
      <c r="I31" s="86">
        <v>70</v>
      </c>
      <c r="J31" s="86">
        <v>94</v>
      </c>
      <c r="K31" s="86">
        <v>1</v>
      </c>
      <c r="L31" s="86">
        <v>11</v>
      </c>
      <c r="M31" s="55">
        <f t="shared" si="5"/>
        <v>9.0909090909090912E-2</v>
      </c>
      <c r="N31" s="54">
        <v>12</v>
      </c>
      <c r="O31" s="54">
        <v>14</v>
      </c>
      <c r="P31" s="55">
        <f t="shared" si="6"/>
        <v>0.8571428571428571</v>
      </c>
    </row>
    <row r="32" spans="1:16" s="400" customFormat="1" ht="13">
      <c r="A32" s="53" t="s">
        <v>280</v>
      </c>
      <c r="B32" s="54">
        <v>0</v>
      </c>
      <c r="C32" s="54">
        <v>0</v>
      </c>
      <c r="D32" s="54">
        <v>0</v>
      </c>
      <c r="E32" s="54">
        <v>0</v>
      </c>
      <c r="F32" s="85"/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55" t="e">
        <f t="shared" si="5"/>
        <v>#DIV/0!</v>
      </c>
      <c r="N32" s="54">
        <v>0</v>
      </c>
      <c r="O32" s="54">
        <v>0</v>
      </c>
      <c r="P32" s="55" t="e">
        <f t="shared" si="6"/>
        <v>#DIV/0!</v>
      </c>
    </row>
    <row r="33" spans="1:16" s="400" customFormat="1" ht="13">
      <c r="A33" s="53" t="s">
        <v>281</v>
      </c>
      <c r="B33" s="54">
        <v>0</v>
      </c>
      <c r="C33" s="54">
        <v>0</v>
      </c>
      <c r="D33" s="54">
        <v>2</v>
      </c>
      <c r="E33" s="54">
        <v>0</v>
      </c>
      <c r="F33" s="85"/>
      <c r="G33" s="86">
        <v>5</v>
      </c>
      <c r="H33" s="86">
        <v>7</v>
      </c>
      <c r="I33" s="86">
        <v>59</v>
      </c>
      <c r="J33" s="86">
        <v>66</v>
      </c>
      <c r="K33" s="86">
        <v>2</v>
      </c>
      <c r="L33" s="86">
        <v>11</v>
      </c>
      <c r="M33" s="55">
        <f t="shared" si="5"/>
        <v>0.18181818181818182</v>
      </c>
      <c r="N33" s="54">
        <v>12</v>
      </c>
      <c r="O33" s="54">
        <v>13</v>
      </c>
      <c r="P33" s="55">
        <f t="shared" si="6"/>
        <v>0.92307692307692313</v>
      </c>
    </row>
    <row r="34" spans="1:16" s="400" customFormat="1" ht="13">
      <c r="A34" s="53" t="s">
        <v>236</v>
      </c>
      <c r="B34" s="54">
        <v>2</v>
      </c>
      <c r="C34" s="54">
        <v>1</v>
      </c>
      <c r="D34" s="54">
        <v>0</v>
      </c>
      <c r="E34" s="54">
        <v>0</v>
      </c>
      <c r="F34" s="85"/>
      <c r="G34" s="86">
        <v>8</v>
      </c>
      <c r="H34" s="86">
        <v>4</v>
      </c>
      <c r="I34" s="86">
        <v>90</v>
      </c>
      <c r="J34" s="86">
        <v>108</v>
      </c>
      <c r="K34" s="86">
        <v>4</v>
      </c>
      <c r="L34" s="86">
        <v>15</v>
      </c>
      <c r="M34" s="55">
        <f t="shared" si="5"/>
        <v>0.26666666666666666</v>
      </c>
      <c r="N34" s="54">
        <v>10</v>
      </c>
      <c r="O34" s="54">
        <v>11</v>
      </c>
      <c r="P34" s="55">
        <f t="shared" si="6"/>
        <v>0.90909090909090906</v>
      </c>
    </row>
    <row r="35" spans="1:16" s="400" customFormat="1" ht="13">
      <c r="A35" s="53" t="s">
        <v>282</v>
      </c>
      <c r="B35" s="54">
        <v>0</v>
      </c>
      <c r="C35" s="54">
        <v>0</v>
      </c>
      <c r="D35" s="54">
        <v>0</v>
      </c>
      <c r="E35" s="54">
        <v>0</v>
      </c>
      <c r="F35" s="85"/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55" t="e">
        <f t="shared" si="5"/>
        <v>#DIV/0!</v>
      </c>
      <c r="N35" s="54">
        <v>0</v>
      </c>
      <c r="O35" s="54">
        <v>0</v>
      </c>
      <c r="P35" s="55" t="e">
        <f t="shared" si="6"/>
        <v>#DIV/0!</v>
      </c>
    </row>
    <row r="36" spans="1:16" s="400" customFormat="1" ht="13">
      <c r="A36" s="53" t="s">
        <v>237</v>
      </c>
      <c r="B36" s="54">
        <v>2</v>
      </c>
      <c r="C36" s="54">
        <v>0</v>
      </c>
      <c r="D36" s="54">
        <v>0</v>
      </c>
      <c r="E36" s="54">
        <v>1</v>
      </c>
      <c r="F36" s="85"/>
      <c r="G36" s="86">
        <v>7</v>
      </c>
      <c r="H36" s="86">
        <v>6</v>
      </c>
      <c r="I36" s="86">
        <v>61</v>
      </c>
      <c r="J36" s="86">
        <v>90</v>
      </c>
      <c r="K36" s="86">
        <v>2</v>
      </c>
      <c r="L36" s="86">
        <v>15</v>
      </c>
      <c r="M36" s="55">
        <f t="shared" si="5"/>
        <v>0.13333333333333333</v>
      </c>
      <c r="N36" s="54">
        <v>13</v>
      </c>
      <c r="O36" s="54">
        <v>13</v>
      </c>
      <c r="P36" s="55">
        <f t="shared" si="6"/>
        <v>1</v>
      </c>
    </row>
    <row r="37" spans="1:16" s="400" customFormat="1" ht="13">
      <c r="A37" s="53" t="s">
        <v>62</v>
      </c>
      <c r="B37" s="54">
        <v>0</v>
      </c>
      <c r="C37" s="54">
        <v>2</v>
      </c>
      <c r="D37" s="54">
        <v>0</v>
      </c>
      <c r="E37" s="54">
        <v>0</v>
      </c>
      <c r="F37" s="85"/>
      <c r="G37" s="86">
        <v>4</v>
      </c>
      <c r="H37" s="86">
        <v>7</v>
      </c>
      <c r="I37" s="86">
        <v>53</v>
      </c>
      <c r="J37" s="86">
        <v>61</v>
      </c>
      <c r="K37" s="86">
        <v>3</v>
      </c>
      <c r="L37" s="86">
        <v>8</v>
      </c>
      <c r="M37" s="55">
        <f t="shared" si="5"/>
        <v>0.375</v>
      </c>
      <c r="N37" s="54">
        <v>12</v>
      </c>
      <c r="O37" s="54">
        <v>15</v>
      </c>
      <c r="P37" s="55">
        <f>SUM(N37/O37)</f>
        <v>0.8</v>
      </c>
    </row>
    <row r="38" spans="1:16" s="530" customFormat="1" ht="14" thickBot="1">
      <c r="A38" s="53" t="s">
        <v>342</v>
      </c>
      <c r="B38" s="54">
        <v>0</v>
      </c>
      <c r="C38" s="54">
        <v>0</v>
      </c>
      <c r="D38" s="54">
        <v>0</v>
      </c>
      <c r="E38" s="54">
        <v>0</v>
      </c>
      <c r="F38" s="85"/>
      <c r="G38" s="556">
        <v>0</v>
      </c>
      <c r="H38" s="556">
        <v>0</v>
      </c>
      <c r="I38" s="556">
        <v>0</v>
      </c>
      <c r="J38" s="556">
        <v>0</v>
      </c>
      <c r="K38" s="558">
        <v>0</v>
      </c>
      <c r="L38" s="557">
        <v>0</v>
      </c>
      <c r="M38" s="54" t="e">
        <f>SUM(K38/L38)</f>
        <v>#DIV/0!</v>
      </c>
      <c r="N38" s="54">
        <v>0</v>
      </c>
      <c r="O38" s="54">
        <v>0</v>
      </c>
      <c r="P38" s="54" t="e">
        <f>SUM(N38/O38)</f>
        <v>#DIV/0!</v>
      </c>
    </row>
    <row r="39" spans="1:16" s="400" customFormat="1" ht="14" thickBot="1">
      <c r="A39" s="56" t="s">
        <v>122</v>
      </c>
      <c r="B39" s="57">
        <f>SUM(B25:B38)</f>
        <v>8</v>
      </c>
      <c r="C39" s="57">
        <f>SUM(C25:C38)</f>
        <v>5</v>
      </c>
      <c r="D39" s="57">
        <f>SUM(D25:D38)</f>
        <v>2</v>
      </c>
      <c r="E39" s="57">
        <f>SUM(E25:E38)</f>
        <v>1</v>
      </c>
      <c r="F39" s="85"/>
      <c r="G39" s="57">
        <f t="shared" ref="G39:L39" si="7">SUM(G25:G38)</f>
        <v>41</v>
      </c>
      <c r="H39" s="57">
        <f t="shared" si="7"/>
        <v>42</v>
      </c>
      <c r="I39" s="57">
        <f t="shared" si="7"/>
        <v>426</v>
      </c>
      <c r="J39" s="57">
        <f t="shared" si="7"/>
        <v>505</v>
      </c>
      <c r="K39" s="57">
        <f t="shared" si="7"/>
        <v>14</v>
      </c>
      <c r="L39" s="57">
        <f t="shared" si="7"/>
        <v>71</v>
      </c>
      <c r="M39" s="421">
        <f t="shared" si="5"/>
        <v>0.19718309859154928</v>
      </c>
      <c r="N39" s="57">
        <f>SUM(N25:N38)</f>
        <v>72</v>
      </c>
      <c r="O39" s="57">
        <f>SUM(O25:O38)</f>
        <v>80</v>
      </c>
      <c r="P39" s="421">
        <f t="shared" si="6"/>
        <v>0.9</v>
      </c>
    </row>
    <row r="40" spans="1:16" s="406" customFormat="1">
      <c r="A40" s="21"/>
      <c r="B40" s="21"/>
      <c r="C40" s="21"/>
      <c r="D40" s="21"/>
      <c r="E40" s="21"/>
      <c r="F40" s="81"/>
      <c r="G40" s="23"/>
      <c r="H40" s="23"/>
      <c r="I40" s="23"/>
      <c r="J40" s="23"/>
      <c r="K40" s="21"/>
      <c r="L40" s="21"/>
      <c r="M40" s="21"/>
      <c r="N40" s="21"/>
      <c r="O40" s="21"/>
      <c r="P40" s="19"/>
    </row>
    <row r="41" spans="1:16" s="406" customForma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</row>
    <row r="42" spans="1:16" ht="24">
      <c r="A42" s="834" t="s">
        <v>194</v>
      </c>
      <c r="B42" s="834"/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4"/>
    </row>
    <row r="43" spans="1:16" ht="13">
      <c r="A43" s="87" t="s">
        <v>104</v>
      </c>
      <c r="B43" s="87" t="s">
        <v>196</v>
      </c>
      <c r="C43" s="87" t="s">
        <v>140</v>
      </c>
      <c r="D43" s="87" t="s">
        <v>161</v>
      </c>
      <c r="E43" s="88" t="s">
        <v>56</v>
      </c>
      <c r="F43" s="84"/>
      <c r="G43" s="89" t="s">
        <v>76</v>
      </c>
      <c r="H43" s="87" t="s">
        <v>85</v>
      </c>
      <c r="I43" s="87" t="s">
        <v>121</v>
      </c>
      <c r="J43" s="87" t="s">
        <v>105</v>
      </c>
      <c r="K43" s="87" t="s">
        <v>107</v>
      </c>
      <c r="L43" s="87" t="s">
        <v>106</v>
      </c>
      <c r="M43" s="87" t="s">
        <v>208</v>
      </c>
      <c r="N43" s="87" t="s">
        <v>152</v>
      </c>
      <c r="O43" s="87" t="s">
        <v>209</v>
      </c>
      <c r="P43" s="90" t="s">
        <v>189</v>
      </c>
    </row>
    <row r="44" spans="1:16" s="406" customFormat="1" ht="13">
      <c r="A44" s="53" t="s">
        <v>339</v>
      </c>
      <c r="B44" s="54">
        <f t="shared" ref="B44:E55" si="8">(B25+B6)</f>
        <v>1</v>
      </c>
      <c r="C44" s="54">
        <f t="shared" si="8"/>
        <v>0</v>
      </c>
      <c r="D44" s="54">
        <f t="shared" si="8"/>
        <v>0</v>
      </c>
      <c r="E44" s="54">
        <f t="shared" si="8"/>
        <v>0</v>
      </c>
      <c r="F44" s="85"/>
      <c r="G44" s="86">
        <f t="shared" ref="G44:L55" si="9">SUM(G25+G6)</f>
        <v>7</v>
      </c>
      <c r="H44" s="86">
        <f t="shared" si="9"/>
        <v>1</v>
      </c>
      <c r="I44" s="86">
        <f t="shared" si="9"/>
        <v>34</v>
      </c>
      <c r="J44" s="86">
        <f t="shared" si="9"/>
        <v>27</v>
      </c>
      <c r="K44" s="86">
        <f t="shared" si="9"/>
        <v>3</v>
      </c>
      <c r="L44" s="86">
        <f t="shared" si="9"/>
        <v>6</v>
      </c>
      <c r="M44" s="55">
        <f>SUM(K44/L44)</f>
        <v>0.5</v>
      </c>
      <c r="N44" s="54">
        <f t="shared" ref="N44:O55" si="10">SUM(N25+N6)</f>
        <v>6</v>
      </c>
      <c r="O44" s="54">
        <f t="shared" si="10"/>
        <v>7</v>
      </c>
      <c r="P44" s="55">
        <f>SUM(N44/O44)</f>
        <v>0.8571428571428571</v>
      </c>
    </row>
    <row r="45" spans="1:16" s="406" customFormat="1" ht="13">
      <c r="A45" s="53" t="s">
        <v>235</v>
      </c>
      <c r="B45" s="54">
        <f t="shared" si="8"/>
        <v>1</v>
      </c>
      <c r="C45" s="54">
        <f t="shared" si="8"/>
        <v>1</v>
      </c>
      <c r="D45" s="54">
        <f t="shared" si="8"/>
        <v>0</v>
      </c>
      <c r="E45" s="54">
        <f t="shared" si="8"/>
        <v>0</v>
      </c>
      <c r="F45" s="85"/>
      <c r="G45" s="86">
        <f t="shared" si="9"/>
        <v>3</v>
      </c>
      <c r="H45" s="86">
        <f t="shared" si="9"/>
        <v>3</v>
      </c>
      <c r="I45" s="86">
        <f t="shared" si="9"/>
        <v>58</v>
      </c>
      <c r="J45" s="86">
        <f t="shared" si="9"/>
        <v>41</v>
      </c>
      <c r="K45" s="86">
        <f t="shared" si="9"/>
        <v>1</v>
      </c>
      <c r="L45" s="86">
        <f t="shared" si="9"/>
        <v>10</v>
      </c>
      <c r="M45" s="55">
        <f t="shared" ref="M45:M56" si="11">SUM(K45/L45)</f>
        <v>0.1</v>
      </c>
      <c r="N45" s="54">
        <f t="shared" si="10"/>
        <v>5</v>
      </c>
      <c r="O45" s="54">
        <f t="shared" si="10"/>
        <v>5</v>
      </c>
      <c r="P45" s="55">
        <f>SUM(N45/O45)</f>
        <v>1</v>
      </c>
    </row>
    <row r="46" spans="1:16" s="406" customFormat="1" ht="13">
      <c r="A46" s="53" t="s">
        <v>277</v>
      </c>
      <c r="B46" s="54">
        <f t="shared" si="8"/>
        <v>2</v>
      </c>
      <c r="C46" s="54">
        <f t="shared" si="8"/>
        <v>0</v>
      </c>
      <c r="D46" s="54">
        <f t="shared" si="8"/>
        <v>0</v>
      </c>
      <c r="E46" s="54">
        <f t="shared" si="8"/>
        <v>0</v>
      </c>
      <c r="F46" s="85"/>
      <c r="G46" s="86">
        <f t="shared" si="9"/>
        <v>7</v>
      </c>
      <c r="H46" s="86">
        <f t="shared" si="9"/>
        <v>8</v>
      </c>
      <c r="I46" s="86">
        <f t="shared" si="9"/>
        <v>53</v>
      </c>
      <c r="J46" s="86">
        <f t="shared" si="9"/>
        <v>73</v>
      </c>
      <c r="K46" s="86">
        <f t="shared" si="9"/>
        <v>2</v>
      </c>
      <c r="L46" s="86">
        <f t="shared" si="9"/>
        <v>11</v>
      </c>
      <c r="M46" s="55">
        <f t="shared" si="11"/>
        <v>0.18181818181818182</v>
      </c>
      <c r="N46" s="54">
        <f t="shared" si="10"/>
        <v>7</v>
      </c>
      <c r="O46" s="54">
        <f t="shared" si="10"/>
        <v>11</v>
      </c>
      <c r="P46" s="55">
        <f t="shared" ref="P46:P58" si="12">SUM(N46/O46)</f>
        <v>0.63636363636363635</v>
      </c>
    </row>
    <row r="47" spans="1:16" s="406" customFormat="1" ht="13">
      <c r="A47" s="53" t="s">
        <v>340</v>
      </c>
      <c r="B47" s="54">
        <f t="shared" si="8"/>
        <v>1</v>
      </c>
      <c r="C47" s="54">
        <f t="shared" si="8"/>
        <v>3</v>
      </c>
      <c r="D47" s="54">
        <f t="shared" si="8"/>
        <v>0</v>
      </c>
      <c r="E47" s="54">
        <f t="shared" si="8"/>
        <v>0</v>
      </c>
      <c r="F47" s="85"/>
      <c r="G47" s="86">
        <f t="shared" si="9"/>
        <v>11</v>
      </c>
      <c r="H47" s="86">
        <f t="shared" si="9"/>
        <v>18</v>
      </c>
      <c r="I47" s="86">
        <f t="shared" si="9"/>
        <v>132</v>
      </c>
      <c r="J47" s="86">
        <f t="shared" si="9"/>
        <v>108</v>
      </c>
      <c r="K47" s="86">
        <f t="shared" si="9"/>
        <v>3</v>
      </c>
      <c r="L47" s="86">
        <f t="shared" si="9"/>
        <v>16</v>
      </c>
      <c r="M47" s="55">
        <f t="shared" si="11"/>
        <v>0.1875</v>
      </c>
      <c r="N47" s="54">
        <f t="shared" si="10"/>
        <v>13</v>
      </c>
      <c r="O47" s="54">
        <f t="shared" si="10"/>
        <v>16</v>
      </c>
      <c r="P47" s="55">
        <f t="shared" si="12"/>
        <v>0.8125</v>
      </c>
    </row>
    <row r="48" spans="1:16" s="406" customFormat="1" ht="13">
      <c r="A48" s="53" t="s">
        <v>278</v>
      </c>
      <c r="B48" s="54">
        <f t="shared" si="8"/>
        <v>0</v>
      </c>
      <c r="C48" s="54">
        <f t="shared" si="8"/>
        <v>1</v>
      </c>
      <c r="D48" s="54">
        <f t="shared" si="8"/>
        <v>0</v>
      </c>
      <c r="E48" s="54">
        <f t="shared" si="8"/>
        <v>0</v>
      </c>
      <c r="F48" s="85"/>
      <c r="G48" s="86">
        <f t="shared" si="9"/>
        <v>1</v>
      </c>
      <c r="H48" s="86">
        <f t="shared" si="9"/>
        <v>4</v>
      </c>
      <c r="I48" s="86">
        <f t="shared" si="9"/>
        <v>32</v>
      </c>
      <c r="J48" s="86">
        <f t="shared" si="9"/>
        <v>29</v>
      </c>
      <c r="K48" s="86">
        <f t="shared" si="9"/>
        <v>0</v>
      </c>
      <c r="L48" s="86">
        <f t="shared" si="9"/>
        <v>3</v>
      </c>
      <c r="M48" s="55">
        <f t="shared" si="11"/>
        <v>0</v>
      </c>
      <c r="N48" s="54">
        <f t="shared" si="10"/>
        <v>2</v>
      </c>
      <c r="O48" s="54">
        <f t="shared" si="10"/>
        <v>3</v>
      </c>
      <c r="P48" s="55">
        <f t="shared" si="12"/>
        <v>0.66666666666666663</v>
      </c>
    </row>
    <row r="49" spans="1:16" s="406" customFormat="1" ht="13">
      <c r="A49" s="53" t="s">
        <v>279</v>
      </c>
      <c r="B49" s="54">
        <f t="shared" si="8"/>
        <v>0</v>
      </c>
      <c r="C49" s="54">
        <f t="shared" si="8"/>
        <v>0</v>
      </c>
      <c r="D49" s="54">
        <f t="shared" si="8"/>
        <v>0</v>
      </c>
      <c r="E49" s="54">
        <f t="shared" si="8"/>
        <v>0</v>
      </c>
      <c r="F49" s="85"/>
      <c r="G49" s="86">
        <f t="shared" si="9"/>
        <v>0</v>
      </c>
      <c r="H49" s="86">
        <f t="shared" si="9"/>
        <v>0</v>
      </c>
      <c r="I49" s="86">
        <f t="shared" si="9"/>
        <v>0</v>
      </c>
      <c r="J49" s="86">
        <f t="shared" si="9"/>
        <v>0</v>
      </c>
      <c r="K49" s="86">
        <f t="shared" si="9"/>
        <v>0</v>
      </c>
      <c r="L49" s="86">
        <f t="shared" si="9"/>
        <v>0</v>
      </c>
      <c r="M49" s="55" t="e">
        <f t="shared" si="11"/>
        <v>#DIV/0!</v>
      </c>
      <c r="N49" s="54">
        <f t="shared" si="10"/>
        <v>0</v>
      </c>
      <c r="O49" s="54">
        <f t="shared" si="10"/>
        <v>0</v>
      </c>
      <c r="P49" s="55" t="e">
        <f t="shared" si="12"/>
        <v>#DIV/0!</v>
      </c>
    </row>
    <row r="50" spans="1:16" s="406" customFormat="1" ht="13">
      <c r="A50" s="53" t="s">
        <v>341</v>
      </c>
      <c r="B50" s="54">
        <f t="shared" si="8"/>
        <v>3</v>
      </c>
      <c r="C50" s="54">
        <f t="shared" si="8"/>
        <v>1</v>
      </c>
      <c r="D50" s="54">
        <f t="shared" si="8"/>
        <v>0</v>
      </c>
      <c r="E50" s="54">
        <f t="shared" si="8"/>
        <v>0</v>
      </c>
      <c r="F50" s="85"/>
      <c r="G50" s="86">
        <f t="shared" si="9"/>
        <v>14</v>
      </c>
      <c r="H50" s="86">
        <f t="shared" si="9"/>
        <v>11</v>
      </c>
      <c r="I50" s="86">
        <f t="shared" si="9"/>
        <v>95</v>
      </c>
      <c r="J50" s="86">
        <f t="shared" si="9"/>
        <v>132</v>
      </c>
      <c r="K50" s="86">
        <f t="shared" si="9"/>
        <v>2</v>
      </c>
      <c r="L50" s="86">
        <f t="shared" si="9"/>
        <v>15</v>
      </c>
      <c r="M50" s="55">
        <f t="shared" si="11"/>
        <v>0.13333333333333333</v>
      </c>
      <c r="N50" s="54">
        <f t="shared" si="10"/>
        <v>15</v>
      </c>
      <c r="O50" s="54">
        <f t="shared" si="10"/>
        <v>18</v>
      </c>
      <c r="P50" s="55">
        <f t="shared" si="12"/>
        <v>0.83333333333333337</v>
      </c>
    </row>
    <row r="51" spans="1:16" s="406" customFormat="1" ht="13">
      <c r="A51" s="53" t="s">
        <v>280</v>
      </c>
      <c r="B51" s="54">
        <f t="shared" si="8"/>
        <v>0</v>
      </c>
      <c r="C51" s="54">
        <f t="shared" si="8"/>
        <v>0</v>
      </c>
      <c r="D51" s="54">
        <f t="shared" si="8"/>
        <v>0</v>
      </c>
      <c r="E51" s="54">
        <f t="shared" si="8"/>
        <v>0</v>
      </c>
      <c r="F51" s="85"/>
      <c r="G51" s="86">
        <f t="shared" si="9"/>
        <v>0</v>
      </c>
      <c r="H51" s="86">
        <f t="shared" si="9"/>
        <v>0</v>
      </c>
      <c r="I51" s="86">
        <f t="shared" si="9"/>
        <v>0</v>
      </c>
      <c r="J51" s="86">
        <f t="shared" si="9"/>
        <v>0</v>
      </c>
      <c r="K51" s="86">
        <f t="shared" si="9"/>
        <v>0</v>
      </c>
      <c r="L51" s="86">
        <f t="shared" si="9"/>
        <v>0</v>
      </c>
      <c r="M51" s="55" t="e">
        <f t="shared" si="11"/>
        <v>#DIV/0!</v>
      </c>
      <c r="N51" s="54">
        <f t="shared" si="10"/>
        <v>0</v>
      </c>
      <c r="O51" s="54">
        <f t="shared" si="10"/>
        <v>0</v>
      </c>
      <c r="P51" s="55" t="e">
        <f t="shared" si="12"/>
        <v>#DIV/0!</v>
      </c>
    </row>
    <row r="52" spans="1:16" s="406" customFormat="1" ht="13">
      <c r="A52" s="53" t="s">
        <v>281</v>
      </c>
      <c r="B52" s="54">
        <f t="shared" si="8"/>
        <v>0</v>
      </c>
      <c r="C52" s="54">
        <f t="shared" si="8"/>
        <v>1</v>
      </c>
      <c r="D52" s="54">
        <f t="shared" si="8"/>
        <v>2</v>
      </c>
      <c r="E52" s="54">
        <f t="shared" si="8"/>
        <v>1</v>
      </c>
      <c r="F52" s="85"/>
      <c r="G52" s="86">
        <f t="shared" si="9"/>
        <v>10</v>
      </c>
      <c r="H52" s="86">
        <f t="shared" si="9"/>
        <v>15</v>
      </c>
      <c r="I52" s="86">
        <f t="shared" si="9"/>
        <v>111</v>
      </c>
      <c r="J52" s="86">
        <f t="shared" si="9"/>
        <v>136</v>
      </c>
      <c r="K52" s="86">
        <f t="shared" si="9"/>
        <v>2</v>
      </c>
      <c r="L52" s="86">
        <f t="shared" si="9"/>
        <v>14</v>
      </c>
      <c r="M52" s="55">
        <f t="shared" si="11"/>
        <v>0.14285714285714285</v>
      </c>
      <c r="N52" s="54">
        <f t="shared" si="10"/>
        <v>20</v>
      </c>
      <c r="O52" s="54">
        <f t="shared" si="10"/>
        <v>21</v>
      </c>
      <c r="P52" s="55">
        <f t="shared" si="12"/>
        <v>0.95238095238095233</v>
      </c>
    </row>
    <row r="53" spans="1:16" s="406" customFormat="1" ht="13">
      <c r="A53" s="53" t="s">
        <v>236</v>
      </c>
      <c r="B53" s="54">
        <f t="shared" si="8"/>
        <v>4</v>
      </c>
      <c r="C53" s="54">
        <f t="shared" si="8"/>
        <v>1</v>
      </c>
      <c r="D53" s="54">
        <f t="shared" si="8"/>
        <v>1</v>
      </c>
      <c r="E53" s="54">
        <f t="shared" si="8"/>
        <v>1</v>
      </c>
      <c r="F53" s="85"/>
      <c r="G53" s="86">
        <f t="shared" si="9"/>
        <v>18</v>
      </c>
      <c r="H53" s="86">
        <f t="shared" si="9"/>
        <v>14</v>
      </c>
      <c r="I53" s="86">
        <f t="shared" si="9"/>
        <v>239</v>
      </c>
      <c r="J53" s="86">
        <f t="shared" si="9"/>
        <v>224</v>
      </c>
      <c r="K53" s="86">
        <f t="shared" si="9"/>
        <v>6</v>
      </c>
      <c r="L53" s="86">
        <f t="shared" si="9"/>
        <v>33</v>
      </c>
      <c r="M53" s="55">
        <f t="shared" si="11"/>
        <v>0.18181818181818182</v>
      </c>
      <c r="N53" s="54">
        <f t="shared" si="10"/>
        <v>31</v>
      </c>
      <c r="O53" s="54">
        <f t="shared" si="10"/>
        <v>36</v>
      </c>
      <c r="P53" s="55">
        <f t="shared" si="12"/>
        <v>0.86111111111111116</v>
      </c>
    </row>
    <row r="54" spans="1:16" s="406" customFormat="1" ht="13">
      <c r="A54" s="53" t="s">
        <v>282</v>
      </c>
      <c r="B54" s="54">
        <f t="shared" si="8"/>
        <v>0</v>
      </c>
      <c r="C54" s="54">
        <f t="shared" si="8"/>
        <v>0</v>
      </c>
      <c r="D54" s="54">
        <f t="shared" si="8"/>
        <v>0</v>
      </c>
      <c r="E54" s="54">
        <f t="shared" si="8"/>
        <v>0</v>
      </c>
      <c r="F54" s="85"/>
      <c r="G54" s="86">
        <f t="shared" si="9"/>
        <v>0</v>
      </c>
      <c r="H54" s="86">
        <f t="shared" si="9"/>
        <v>0</v>
      </c>
      <c r="I54" s="86">
        <f t="shared" si="9"/>
        <v>0</v>
      </c>
      <c r="J54" s="86">
        <f t="shared" si="9"/>
        <v>0</v>
      </c>
      <c r="K54" s="86">
        <f t="shared" si="9"/>
        <v>0</v>
      </c>
      <c r="L54" s="86">
        <f t="shared" si="9"/>
        <v>0</v>
      </c>
      <c r="M54" s="55" t="e">
        <f t="shared" si="11"/>
        <v>#DIV/0!</v>
      </c>
      <c r="N54" s="54">
        <f t="shared" si="10"/>
        <v>0</v>
      </c>
      <c r="O54" s="54">
        <f t="shared" si="10"/>
        <v>0</v>
      </c>
      <c r="P54" s="55" t="e">
        <f t="shared" si="12"/>
        <v>#DIV/0!</v>
      </c>
    </row>
    <row r="55" spans="1:16" s="406" customFormat="1" ht="13">
      <c r="A55" s="53" t="s">
        <v>237</v>
      </c>
      <c r="B55" s="54">
        <f t="shared" si="8"/>
        <v>2</v>
      </c>
      <c r="C55" s="54">
        <f t="shared" si="8"/>
        <v>1</v>
      </c>
      <c r="D55" s="54">
        <f t="shared" si="8"/>
        <v>0</v>
      </c>
      <c r="E55" s="54">
        <f t="shared" si="8"/>
        <v>1</v>
      </c>
      <c r="F55" s="85"/>
      <c r="G55" s="86">
        <f t="shared" si="9"/>
        <v>8</v>
      </c>
      <c r="H55" s="86">
        <f t="shared" si="9"/>
        <v>12</v>
      </c>
      <c r="I55" s="86">
        <f t="shared" si="9"/>
        <v>86</v>
      </c>
      <c r="J55" s="86">
        <f t="shared" si="9"/>
        <v>118</v>
      </c>
      <c r="K55" s="86">
        <f t="shared" si="9"/>
        <v>2</v>
      </c>
      <c r="L55" s="86">
        <f t="shared" si="9"/>
        <v>19</v>
      </c>
      <c r="M55" s="55">
        <f t="shared" si="11"/>
        <v>0.10526315789473684</v>
      </c>
      <c r="N55" s="54">
        <f t="shared" si="10"/>
        <v>18</v>
      </c>
      <c r="O55" s="54">
        <f t="shared" si="10"/>
        <v>19</v>
      </c>
      <c r="P55" s="55">
        <f t="shared" si="12"/>
        <v>0.94736842105263153</v>
      </c>
    </row>
    <row r="56" spans="1:16" s="406" customFormat="1" ht="13">
      <c r="A56" s="53" t="s">
        <v>62</v>
      </c>
      <c r="B56" s="54">
        <f>SUM(B18+B37)</f>
        <v>1</v>
      </c>
      <c r="C56" s="54">
        <f t="shared" ref="C56:E56" si="13">SUM(C18+C37)</f>
        <v>4</v>
      </c>
      <c r="D56" s="54">
        <f t="shared" si="13"/>
        <v>0</v>
      </c>
      <c r="E56" s="54">
        <f t="shared" si="13"/>
        <v>0</v>
      </c>
      <c r="F56" s="85"/>
      <c r="G56" s="86">
        <f>SUM(G18+G37)</f>
        <v>14</v>
      </c>
      <c r="H56" s="86">
        <f t="shared" ref="H56:L56" si="14">SUM(H18+H37)</f>
        <v>18</v>
      </c>
      <c r="I56" s="86">
        <f t="shared" si="14"/>
        <v>144</v>
      </c>
      <c r="J56" s="86">
        <f t="shared" si="14"/>
        <v>163</v>
      </c>
      <c r="K56" s="86">
        <f t="shared" si="14"/>
        <v>5</v>
      </c>
      <c r="L56" s="86">
        <f t="shared" si="14"/>
        <v>18</v>
      </c>
      <c r="M56" s="55">
        <f t="shared" si="11"/>
        <v>0.27777777777777779</v>
      </c>
      <c r="N56" s="54">
        <f>SUM(N18+N37)</f>
        <v>22</v>
      </c>
      <c r="O56" s="54">
        <f>SUM(O18+O37)</f>
        <v>26</v>
      </c>
      <c r="P56" s="55">
        <f t="shared" si="12"/>
        <v>0.84615384615384615</v>
      </c>
    </row>
    <row r="57" spans="1:16" s="530" customFormat="1" ht="14" thickBot="1">
      <c r="A57" s="53" t="s">
        <v>342</v>
      </c>
      <c r="B57" s="54">
        <f>SUM(B19+B38)</f>
        <v>0</v>
      </c>
      <c r="C57" s="54">
        <f t="shared" ref="C57:E57" si="15">SUM(C19+C38)</f>
        <v>0</v>
      </c>
      <c r="D57" s="54">
        <f t="shared" si="15"/>
        <v>0</v>
      </c>
      <c r="E57" s="54">
        <f t="shared" si="15"/>
        <v>0</v>
      </c>
      <c r="F57" s="85"/>
      <c r="G57" s="86">
        <f>SUM(G19+G38)</f>
        <v>0</v>
      </c>
      <c r="H57" s="86">
        <f t="shared" ref="H57:L57" si="16">SUM(H19+H38)</f>
        <v>0</v>
      </c>
      <c r="I57" s="86">
        <f t="shared" si="16"/>
        <v>0</v>
      </c>
      <c r="J57" s="86">
        <f t="shared" si="16"/>
        <v>0</v>
      </c>
      <c r="K57" s="86">
        <f t="shared" si="16"/>
        <v>0</v>
      </c>
      <c r="L57" s="86">
        <f t="shared" si="16"/>
        <v>0</v>
      </c>
      <c r="M57" s="55" t="e">
        <f>SUM(K57/L57)</f>
        <v>#DIV/0!</v>
      </c>
      <c r="N57" s="54">
        <f>SUM(N19+N38)</f>
        <v>0</v>
      </c>
      <c r="O57" s="54">
        <f>SUM(O19+O38)</f>
        <v>0</v>
      </c>
      <c r="P57" s="55" t="e">
        <f>SUM(N57/O57)</f>
        <v>#DIV/0!</v>
      </c>
    </row>
    <row r="58" spans="1:16" s="406" customFormat="1" ht="14" thickBot="1">
      <c r="A58" s="56" t="s">
        <v>122</v>
      </c>
      <c r="B58" s="57">
        <f>SUM(B44:B57)</f>
        <v>15</v>
      </c>
      <c r="C58" s="57">
        <f>SUM(C44:C57)</f>
        <v>13</v>
      </c>
      <c r="D58" s="57">
        <f>SUM(D44:D57)</f>
        <v>3</v>
      </c>
      <c r="E58" s="57">
        <f>SUM(E44:E57)</f>
        <v>3</v>
      </c>
      <c r="F58" s="85"/>
      <c r="G58" s="57">
        <f>SUM(G44:G57)</f>
        <v>93</v>
      </c>
      <c r="H58" s="57">
        <f t="shared" ref="H58:L58" si="17">SUM(H44:H57)</f>
        <v>104</v>
      </c>
      <c r="I58" s="57">
        <f t="shared" si="17"/>
        <v>984</v>
      </c>
      <c r="J58" s="57">
        <f t="shared" si="17"/>
        <v>1051</v>
      </c>
      <c r="K58" s="57">
        <f t="shared" si="17"/>
        <v>26</v>
      </c>
      <c r="L58" s="57">
        <f t="shared" si="17"/>
        <v>145</v>
      </c>
      <c r="M58" s="421">
        <f t="shared" ref="M58" si="18">SUM(K58/L58)</f>
        <v>0.1793103448275862</v>
      </c>
      <c r="N58" s="57">
        <f>SUM(N44:N57)</f>
        <v>139</v>
      </c>
      <c r="O58" s="57">
        <f>SUM(O44:O56)</f>
        <v>162</v>
      </c>
      <c r="P58" s="421">
        <f t="shared" si="12"/>
        <v>0.85802469135802473</v>
      </c>
    </row>
    <row r="59" spans="1:16">
      <c r="A59" s="21"/>
      <c r="B59" s="21"/>
      <c r="C59" s="21"/>
      <c r="D59" s="21"/>
      <c r="E59" s="21"/>
      <c r="F59" s="79"/>
      <c r="G59" s="24"/>
      <c r="H59" s="24"/>
      <c r="I59" s="24"/>
      <c r="J59" s="24"/>
      <c r="K59" s="24"/>
      <c r="L59" s="24"/>
      <c r="M59" s="25"/>
      <c r="N59" s="24"/>
      <c r="O59" s="24"/>
      <c r="P59" s="25"/>
    </row>
  </sheetData>
  <mergeCells count="4">
    <mergeCell ref="A4:P4"/>
    <mergeCell ref="A2:P2"/>
    <mergeCell ref="A42:P42"/>
    <mergeCell ref="A23:P23"/>
  </mergeCells>
  <phoneticPr fontId="2" type="noConversion"/>
  <printOptions horizontalCentered="1" verticalCentered="1"/>
  <pageMargins left="0.27" right="0.5" top="0.73" bottom="0.73" header="0.5" footer="0.5"/>
  <pageSetup scale="54" orientation="landscape"/>
  <headerFooter alignWithMargins="0">
    <oddHeader>&amp;C&amp;"Agency FB,Bold"&amp;36UTICA COMETS</oddHeader>
    <oddFooter>&amp;L&amp;G&amp;C&amp;"Arial,Bold Italic"&amp;13Member of the American Hockey League since 2013&amp;R&amp;G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H61"/>
  <sheetViews>
    <sheetView view="pageBreakPreview" topLeftCell="A26" zoomScaleSheetLayoutView="100" workbookViewId="0">
      <selection activeCell="C58" sqref="C58"/>
    </sheetView>
  </sheetViews>
  <sheetFormatPr baseColWidth="10" defaultColWidth="8.83203125" defaultRowHeight="12" x14ac:dyDescent="0"/>
  <cols>
    <col min="1" max="1" width="43.83203125" bestFit="1" customWidth="1"/>
    <col min="2" max="2" width="7.1640625" style="3" bestFit="1" customWidth="1"/>
    <col min="3" max="3" width="64.6640625" customWidth="1"/>
    <col min="8" max="8" width="5.5" customWidth="1"/>
  </cols>
  <sheetData>
    <row r="1" spans="1:8" s="5" customFormat="1" ht="22" thickBot="1">
      <c r="A1" s="59"/>
      <c r="B1" s="59"/>
      <c r="C1" s="59"/>
      <c r="D1" s="4"/>
      <c r="E1" s="4"/>
      <c r="F1" s="4"/>
      <c r="G1" s="4"/>
      <c r="H1" s="4"/>
    </row>
    <row r="2" spans="1:8" s="5" customFormat="1" ht="21" thickBot="1">
      <c r="A2" s="813" t="s">
        <v>299</v>
      </c>
      <c r="B2" s="814"/>
      <c r="C2" s="815"/>
      <c r="D2" s="4"/>
      <c r="E2" s="4"/>
      <c r="F2" s="4"/>
      <c r="G2" s="4"/>
      <c r="H2" s="4"/>
    </row>
    <row r="3" spans="1:8">
      <c r="A3" s="11"/>
      <c r="B3" s="2"/>
      <c r="C3" s="11"/>
      <c r="D3" s="11"/>
      <c r="E3" s="11"/>
      <c r="F3" s="11"/>
      <c r="G3" s="11"/>
      <c r="H3" s="14"/>
    </row>
    <row r="4" spans="1:8">
      <c r="A4" s="15" t="s">
        <v>40</v>
      </c>
      <c r="B4" s="440" t="s">
        <v>122</v>
      </c>
      <c r="C4" s="441" t="s">
        <v>242</v>
      </c>
    </row>
    <row r="5" spans="1:8">
      <c r="A5" t="s">
        <v>64</v>
      </c>
      <c r="B5" s="442">
        <v>10</v>
      </c>
      <c r="C5" s="146" t="s">
        <v>283</v>
      </c>
    </row>
    <row r="6" spans="1:8">
      <c r="A6" t="s">
        <v>143</v>
      </c>
      <c r="B6" s="460">
        <v>11</v>
      </c>
      <c r="C6" s="146" t="s">
        <v>284</v>
      </c>
    </row>
    <row r="7" spans="1:8">
      <c r="A7" t="s">
        <v>1</v>
      </c>
      <c r="B7" s="460">
        <v>10</v>
      </c>
      <c r="C7" s="266" t="s">
        <v>243</v>
      </c>
    </row>
    <row r="8" spans="1:8">
      <c r="A8" t="s">
        <v>75</v>
      </c>
      <c r="B8" s="460">
        <v>10</v>
      </c>
      <c r="C8" s="266" t="s">
        <v>243</v>
      </c>
    </row>
    <row r="9" spans="1:8">
      <c r="B9" s="460"/>
      <c r="C9" s="460" t="s">
        <v>244</v>
      </c>
    </row>
    <row r="10" spans="1:8">
      <c r="A10" t="s">
        <v>162</v>
      </c>
      <c r="B10" s="460">
        <v>9</v>
      </c>
      <c r="C10" s="443" t="s">
        <v>325</v>
      </c>
    </row>
    <row r="11" spans="1:8">
      <c r="A11" t="s">
        <v>168</v>
      </c>
      <c r="B11" s="460">
        <v>11</v>
      </c>
      <c r="C11" s="146" t="s">
        <v>300</v>
      </c>
    </row>
    <row r="12" spans="1:8">
      <c r="A12" t="s">
        <v>128</v>
      </c>
      <c r="B12" s="460">
        <v>8</v>
      </c>
      <c r="C12" s="266" t="s">
        <v>245</v>
      </c>
    </row>
    <row r="13" spans="1:8">
      <c r="A13" t="s">
        <v>111</v>
      </c>
      <c r="B13" s="460">
        <v>8</v>
      </c>
      <c r="C13" s="266" t="s">
        <v>245</v>
      </c>
    </row>
    <row r="14" spans="1:8">
      <c r="B14" s="460"/>
      <c r="C14" s="460"/>
    </row>
    <row r="15" spans="1:8">
      <c r="A15" t="s">
        <v>154</v>
      </c>
      <c r="B15" s="460">
        <v>8</v>
      </c>
      <c r="C15" s="146" t="s">
        <v>301</v>
      </c>
    </row>
    <row r="16" spans="1:8">
      <c r="A16" t="s">
        <v>113</v>
      </c>
      <c r="B16" s="460">
        <v>10</v>
      </c>
      <c r="C16" s="146" t="s">
        <v>285</v>
      </c>
    </row>
    <row r="17" spans="1:3">
      <c r="A17" t="s">
        <v>61</v>
      </c>
      <c r="B17" s="460">
        <v>7</v>
      </c>
      <c r="C17" s="266" t="s">
        <v>246</v>
      </c>
    </row>
    <row r="18" spans="1:3">
      <c r="A18" t="s">
        <v>31</v>
      </c>
      <c r="B18" s="460">
        <v>7</v>
      </c>
      <c r="C18" s="266" t="s">
        <v>246</v>
      </c>
    </row>
    <row r="19" spans="1:3">
      <c r="B19" s="460"/>
      <c r="C19" s="460"/>
    </row>
    <row r="20" spans="1:3">
      <c r="A20" s="454" t="s">
        <v>0</v>
      </c>
      <c r="B20" s="440" t="s">
        <v>122</v>
      </c>
      <c r="C20" s="441" t="s">
        <v>123</v>
      </c>
    </row>
    <row r="21" spans="1:3">
      <c r="A21" t="s">
        <v>66</v>
      </c>
      <c r="B21" s="460">
        <v>6</v>
      </c>
      <c r="C21" s="443" t="s">
        <v>529</v>
      </c>
    </row>
    <row r="22" spans="1:3">
      <c r="A22" t="s">
        <v>83</v>
      </c>
      <c r="B22" s="460">
        <v>6</v>
      </c>
      <c r="C22" s="146" t="s">
        <v>302</v>
      </c>
    </row>
    <row r="23" spans="1:3">
      <c r="B23" s="460"/>
      <c r="C23" s="18"/>
    </row>
    <row r="24" spans="1:3" ht="24">
      <c r="A24" t="s">
        <v>144</v>
      </c>
      <c r="B24" s="460">
        <v>7</v>
      </c>
      <c r="C24" s="513" t="s">
        <v>530</v>
      </c>
    </row>
    <row r="25" spans="1:3" ht="24">
      <c r="A25" t="s">
        <v>149</v>
      </c>
      <c r="B25" s="460">
        <v>5</v>
      </c>
      <c r="C25" s="182" t="s">
        <v>316</v>
      </c>
    </row>
    <row r="26" spans="1:3">
      <c r="A26" t="s">
        <v>91</v>
      </c>
      <c r="B26" s="460">
        <v>6</v>
      </c>
      <c r="C26" s="266" t="s">
        <v>247</v>
      </c>
    </row>
    <row r="27" spans="1:3">
      <c r="B27" s="460"/>
      <c r="C27" s="460"/>
    </row>
    <row r="28" spans="1:3">
      <c r="A28" t="s">
        <v>129</v>
      </c>
      <c r="B28" s="460">
        <v>8</v>
      </c>
      <c r="C28" s="146" t="s">
        <v>287</v>
      </c>
    </row>
    <row r="29" spans="1:3">
      <c r="A29" t="s">
        <v>173</v>
      </c>
      <c r="B29" s="460">
        <v>7</v>
      </c>
      <c r="C29" s="692" t="s">
        <v>553</v>
      </c>
    </row>
    <row r="30" spans="1:3">
      <c r="A30" t="s">
        <v>5</v>
      </c>
      <c r="B30" s="460">
        <v>5</v>
      </c>
      <c r="C30" s="182" t="s">
        <v>303</v>
      </c>
    </row>
    <row r="31" spans="1:3">
      <c r="B31" s="460"/>
      <c r="C31" s="460"/>
    </row>
    <row r="32" spans="1:3">
      <c r="A32" t="s">
        <v>169</v>
      </c>
      <c r="B32" s="460">
        <v>18</v>
      </c>
      <c r="C32" s="146" t="s">
        <v>304</v>
      </c>
    </row>
    <row r="33" spans="1:3">
      <c r="A33" t="s">
        <v>44</v>
      </c>
      <c r="B33" s="460">
        <v>23</v>
      </c>
      <c r="C33" s="444" t="s">
        <v>288</v>
      </c>
    </row>
    <row r="34" spans="1:3">
      <c r="B34" s="460"/>
      <c r="C34" s="460"/>
    </row>
    <row r="35" spans="1:3">
      <c r="A35" t="s">
        <v>202</v>
      </c>
      <c r="B35" s="460">
        <v>64</v>
      </c>
      <c r="C35" s="146" t="s">
        <v>286</v>
      </c>
    </row>
    <row r="36" spans="1:3">
      <c r="A36" t="s">
        <v>108</v>
      </c>
      <c r="B36" s="460">
        <v>0</v>
      </c>
      <c r="C36" s="146" t="s">
        <v>289</v>
      </c>
    </row>
    <row r="37" spans="1:3">
      <c r="B37" s="460"/>
      <c r="C37" s="460"/>
    </row>
    <row r="38" spans="1:3">
      <c r="A38" t="s">
        <v>39</v>
      </c>
      <c r="B38" s="460">
        <v>4</v>
      </c>
      <c r="C38" s="443" t="s">
        <v>427</v>
      </c>
    </row>
    <row r="39" spans="1:3">
      <c r="A39" t="s">
        <v>3</v>
      </c>
      <c r="B39" s="460">
        <v>4</v>
      </c>
      <c r="C39" s="444" t="s">
        <v>608</v>
      </c>
    </row>
    <row r="40" spans="1:3">
      <c r="B40" s="460"/>
      <c r="C40" s="460"/>
    </row>
    <row r="41" spans="1:3">
      <c r="A41" t="s">
        <v>211</v>
      </c>
      <c r="B41" s="460">
        <v>2</v>
      </c>
      <c r="C41" s="146" t="s">
        <v>305</v>
      </c>
    </row>
    <row r="42" spans="1:3">
      <c r="A42" t="s">
        <v>160</v>
      </c>
      <c r="B42" s="460">
        <v>2</v>
      </c>
      <c r="C42" s="443" t="s">
        <v>248</v>
      </c>
    </row>
    <row r="43" spans="1:3">
      <c r="B43" s="460"/>
      <c r="C43" s="460"/>
    </row>
    <row r="44" spans="1:3">
      <c r="A44" t="s">
        <v>167</v>
      </c>
      <c r="B44" s="460">
        <v>54</v>
      </c>
      <c r="C44" s="146" t="s">
        <v>290</v>
      </c>
    </row>
    <row r="45" spans="1:3">
      <c r="A45" t="s">
        <v>133</v>
      </c>
      <c r="B45" s="460">
        <v>45</v>
      </c>
      <c r="C45" s="146" t="s">
        <v>306</v>
      </c>
    </row>
    <row r="46" spans="1:3">
      <c r="B46" s="460"/>
      <c r="C46" s="18"/>
    </row>
    <row r="47" spans="1:3">
      <c r="A47" t="s">
        <v>148</v>
      </c>
      <c r="B47" s="460">
        <v>14</v>
      </c>
      <c r="C47" s="443" t="s">
        <v>527</v>
      </c>
    </row>
    <row r="48" spans="1:3">
      <c r="A48" t="s">
        <v>17</v>
      </c>
      <c r="B48" s="460">
        <v>14</v>
      </c>
      <c r="C48" s="146" t="s">
        <v>307</v>
      </c>
    </row>
    <row r="49" spans="1:3">
      <c r="B49" s="460"/>
      <c r="C49" s="460"/>
    </row>
    <row r="50" spans="1:3">
      <c r="A50" s="454" t="s">
        <v>118</v>
      </c>
      <c r="B50" s="440" t="s">
        <v>122</v>
      </c>
      <c r="C50" s="441" t="s">
        <v>216</v>
      </c>
    </row>
    <row r="51" spans="1:3">
      <c r="A51" t="s">
        <v>199</v>
      </c>
      <c r="B51" s="460">
        <v>5</v>
      </c>
      <c r="C51" s="266" t="s">
        <v>308</v>
      </c>
    </row>
    <row r="52" spans="1:3">
      <c r="A52" t="s">
        <v>200</v>
      </c>
      <c r="B52" s="460">
        <v>6</v>
      </c>
      <c r="C52" s="266" t="s">
        <v>291</v>
      </c>
    </row>
    <row r="53" spans="1:3">
      <c r="B53" s="460"/>
      <c r="C53" s="460"/>
    </row>
    <row r="54" spans="1:3">
      <c r="A54" t="s">
        <v>167</v>
      </c>
      <c r="B54" s="460">
        <v>26</v>
      </c>
      <c r="C54" s="443" t="s">
        <v>324</v>
      </c>
    </row>
    <row r="55" spans="1:3">
      <c r="A55" t="s">
        <v>133</v>
      </c>
      <c r="B55" s="460">
        <v>22</v>
      </c>
      <c r="C55" s="608" t="s">
        <v>418</v>
      </c>
    </row>
    <row r="56" spans="1:3">
      <c r="B56" s="460"/>
      <c r="C56" s="266"/>
    </row>
    <row r="57" spans="1:3" ht="12.75" customHeight="1">
      <c r="A57" t="s">
        <v>2</v>
      </c>
      <c r="B57" s="460">
        <v>1</v>
      </c>
      <c r="C57" s="513" t="s">
        <v>623</v>
      </c>
    </row>
    <row r="58" spans="1:3">
      <c r="A58" t="s">
        <v>171</v>
      </c>
      <c r="B58" s="460">
        <v>1</v>
      </c>
      <c r="C58" s="443" t="s">
        <v>323</v>
      </c>
    </row>
    <row r="59" spans="1:3">
      <c r="B59" s="460"/>
      <c r="C59" s="460"/>
    </row>
    <row r="60" spans="1:3">
      <c r="A60" t="s">
        <v>202</v>
      </c>
      <c r="B60" s="460">
        <v>38</v>
      </c>
      <c r="C60" s="444" t="s">
        <v>240</v>
      </c>
    </row>
    <row r="61" spans="1:3">
      <c r="A61" s="6"/>
    </row>
  </sheetData>
  <mergeCells count="1">
    <mergeCell ref="A2:C2"/>
  </mergeCells>
  <phoneticPr fontId="0" type="noConversion"/>
  <printOptions horizontalCentered="1" verticalCentered="1"/>
  <pageMargins left="0.5" right="0.5" top="1" bottom="1" header="0.5" footer="0.5"/>
  <pageSetup scale="77" orientation="portrait"/>
  <headerFooter alignWithMargins="0">
    <oddHeader>&amp;C&amp;"Agency FB,Bold"&amp;36UTICA COMETS</oddHeader>
    <oddFooter>&amp;L&amp;G&amp;C&amp;"Arial,Bold Italic"&amp;13Member of the American Hockey League since 2013&amp;R&amp;G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view="pageBreakPreview" zoomScale="80" zoomScaleSheetLayoutView="80" workbookViewId="0">
      <selection activeCell="H41" sqref="H41"/>
    </sheetView>
  </sheetViews>
  <sheetFormatPr baseColWidth="10" defaultColWidth="8.83203125" defaultRowHeight="12" x14ac:dyDescent="0"/>
  <cols>
    <col min="1" max="1" width="43.83203125" bestFit="1" customWidth="1"/>
    <col min="2" max="2" width="7.1640625" style="435" bestFit="1" customWidth="1"/>
    <col min="3" max="3" width="62.83203125" customWidth="1"/>
  </cols>
  <sheetData>
    <row r="1" spans="1:3" ht="10.5" customHeight="1" thickBot="1">
      <c r="A1" s="434"/>
      <c r="B1" s="434"/>
      <c r="C1" s="434"/>
    </row>
    <row r="2" spans="1:3" ht="21" thickBot="1">
      <c r="A2" s="813" t="s">
        <v>343</v>
      </c>
      <c r="B2" s="814"/>
      <c r="C2" s="815"/>
    </row>
    <row r="3" spans="1:3">
      <c r="A3" s="11"/>
      <c r="B3" s="2"/>
      <c r="C3" s="11"/>
    </row>
    <row r="4" spans="1:3">
      <c r="A4" s="15" t="s">
        <v>40</v>
      </c>
      <c r="B4" s="16" t="s">
        <v>122</v>
      </c>
      <c r="C4" s="17" t="s">
        <v>36</v>
      </c>
    </row>
    <row r="5" spans="1:3">
      <c r="A5" t="s">
        <v>64</v>
      </c>
      <c r="B5" s="435">
        <v>3</v>
      </c>
      <c r="C5" s="443" t="s">
        <v>547</v>
      </c>
    </row>
    <row r="6" spans="1:3" ht="14.25" customHeight="1">
      <c r="A6" t="s">
        <v>143</v>
      </c>
      <c r="B6" s="494">
        <v>5</v>
      </c>
      <c r="C6" s="443" t="s">
        <v>560</v>
      </c>
    </row>
    <row r="7" spans="1:3">
      <c r="A7" t="s">
        <v>1</v>
      </c>
      <c r="B7" s="435">
        <v>4</v>
      </c>
      <c r="C7" s="443" t="s">
        <v>659</v>
      </c>
    </row>
    <row r="8" spans="1:3">
      <c r="A8" t="s">
        <v>75</v>
      </c>
      <c r="B8" s="435">
        <v>4</v>
      </c>
      <c r="C8" s="443" t="s">
        <v>659</v>
      </c>
    </row>
    <row r="9" spans="1:3">
      <c r="C9" s="146"/>
    </row>
    <row r="10" spans="1:3">
      <c r="A10" t="s">
        <v>162</v>
      </c>
      <c r="B10" s="493"/>
      <c r="C10" s="443"/>
    </row>
    <row r="11" spans="1:3">
      <c r="A11" t="s">
        <v>168</v>
      </c>
      <c r="B11" s="493"/>
      <c r="C11" s="443"/>
    </row>
    <row r="12" spans="1:3">
      <c r="A12" t="s">
        <v>128</v>
      </c>
      <c r="B12" s="435">
        <v>3</v>
      </c>
      <c r="C12" s="443" t="s">
        <v>658</v>
      </c>
    </row>
    <row r="13" spans="1:3" ht="24">
      <c r="A13" t="s">
        <v>111</v>
      </c>
      <c r="B13" s="489">
        <v>2</v>
      </c>
      <c r="C13" s="443" t="s">
        <v>652</v>
      </c>
    </row>
    <row r="14" spans="1:3">
      <c r="C14" s="146"/>
    </row>
    <row r="15" spans="1:3">
      <c r="A15" t="s">
        <v>154</v>
      </c>
      <c r="B15" s="480">
        <v>3</v>
      </c>
      <c r="C15" s="443" t="s">
        <v>563</v>
      </c>
    </row>
    <row r="16" spans="1:3">
      <c r="A16" t="s">
        <v>113</v>
      </c>
      <c r="B16" s="486">
        <v>5</v>
      </c>
      <c r="C16" s="443" t="s">
        <v>587</v>
      </c>
    </row>
    <row r="17" spans="1:3">
      <c r="A17" t="s">
        <v>61</v>
      </c>
      <c r="B17" s="478">
        <v>2</v>
      </c>
      <c r="C17" s="443" t="s">
        <v>378</v>
      </c>
    </row>
    <row r="18" spans="1:3">
      <c r="A18" t="s">
        <v>31</v>
      </c>
      <c r="B18" s="579">
        <v>2</v>
      </c>
      <c r="C18" s="443" t="s">
        <v>378</v>
      </c>
    </row>
    <row r="19" spans="1:3">
      <c r="C19" s="435"/>
    </row>
    <row r="20" spans="1:3">
      <c r="A20" s="15" t="s">
        <v>0</v>
      </c>
      <c r="B20" s="16" t="s">
        <v>122</v>
      </c>
      <c r="C20" s="17" t="s">
        <v>123</v>
      </c>
    </row>
    <row r="21" spans="1:3">
      <c r="A21" t="s">
        <v>66</v>
      </c>
      <c r="B21" s="439">
        <v>6</v>
      </c>
      <c r="C21" s="443" t="s">
        <v>505</v>
      </c>
    </row>
    <row r="22" spans="1:3">
      <c r="A22" t="s">
        <v>83</v>
      </c>
      <c r="B22" s="435">
        <v>5</v>
      </c>
      <c r="C22" s="18" t="s">
        <v>570</v>
      </c>
    </row>
    <row r="23" spans="1:3">
      <c r="C23" s="146"/>
    </row>
    <row r="24" spans="1:3">
      <c r="A24" t="s">
        <v>144</v>
      </c>
      <c r="B24" s="439">
        <v>7</v>
      </c>
      <c r="C24" s="443" t="s">
        <v>505</v>
      </c>
    </row>
    <row r="25" spans="1:3">
      <c r="A25" t="s">
        <v>149</v>
      </c>
      <c r="B25" s="435">
        <v>6</v>
      </c>
      <c r="C25" s="443" t="s">
        <v>553</v>
      </c>
    </row>
    <row r="26" spans="1:3">
      <c r="A26" t="s">
        <v>91</v>
      </c>
      <c r="B26" s="435">
        <v>4</v>
      </c>
      <c r="C26" s="443" t="s">
        <v>639</v>
      </c>
    </row>
    <row r="27" spans="1:3">
      <c r="C27" s="146"/>
    </row>
    <row r="28" spans="1:3">
      <c r="A28" t="s">
        <v>129</v>
      </c>
      <c r="B28" s="439">
        <v>6</v>
      </c>
      <c r="C28" s="443" t="s">
        <v>660</v>
      </c>
    </row>
    <row r="29" spans="1:3">
      <c r="A29" t="s">
        <v>173</v>
      </c>
      <c r="B29" s="486">
        <v>7</v>
      </c>
      <c r="C29" s="443" t="s">
        <v>553</v>
      </c>
    </row>
    <row r="30" spans="1:3">
      <c r="A30" t="s">
        <v>5</v>
      </c>
      <c r="B30" s="435">
        <v>5</v>
      </c>
      <c r="C30" s="443" t="s">
        <v>639</v>
      </c>
    </row>
    <row r="31" spans="1:3">
      <c r="C31" s="146"/>
    </row>
    <row r="32" spans="1:3">
      <c r="A32" t="s">
        <v>169</v>
      </c>
      <c r="B32" s="435">
        <v>16</v>
      </c>
      <c r="C32" s="443" t="s">
        <v>440</v>
      </c>
    </row>
    <row r="33" spans="1:3">
      <c r="A33" t="s">
        <v>44</v>
      </c>
      <c r="B33" s="435">
        <v>15</v>
      </c>
      <c r="C33" s="443" t="s">
        <v>430</v>
      </c>
    </row>
    <row r="34" spans="1:3">
      <c r="C34" s="146"/>
    </row>
    <row r="35" spans="1:3">
      <c r="A35" t="s">
        <v>202</v>
      </c>
      <c r="B35" s="435">
        <v>44</v>
      </c>
      <c r="C35" s="443" t="s">
        <v>440</v>
      </c>
    </row>
    <row r="36" spans="1:3">
      <c r="A36" t="s">
        <v>108</v>
      </c>
      <c r="B36" s="435">
        <v>2</v>
      </c>
      <c r="C36" s="443" t="s">
        <v>594</v>
      </c>
    </row>
    <row r="37" spans="1:3">
      <c r="C37" s="146"/>
    </row>
    <row r="38" spans="1:3">
      <c r="A38" t="s">
        <v>39</v>
      </c>
      <c r="B38" s="435">
        <v>4</v>
      </c>
      <c r="C38" s="443" t="s">
        <v>607</v>
      </c>
    </row>
    <row r="39" spans="1:3">
      <c r="A39" t="s">
        <v>3</v>
      </c>
      <c r="B39" s="435">
        <v>4</v>
      </c>
      <c r="C39" s="443" t="s">
        <v>553</v>
      </c>
    </row>
    <row r="40" spans="1:3">
      <c r="C40" s="146"/>
    </row>
    <row r="41" spans="1:3" ht="24">
      <c r="A41" t="s">
        <v>211</v>
      </c>
      <c r="B41" s="435">
        <v>1</v>
      </c>
      <c r="C41" s="443" t="s">
        <v>665</v>
      </c>
    </row>
    <row r="42" spans="1:3">
      <c r="A42" t="s">
        <v>160</v>
      </c>
      <c r="B42" s="435">
        <v>1</v>
      </c>
      <c r="C42" s="692" t="s">
        <v>664</v>
      </c>
    </row>
    <row r="43" spans="1:3">
      <c r="C43" s="146"/>
    </row>
    <row r="44" spans="1:3">
      <c r="A44" t="s">
        <v>167</v>
      </c>
      <c r="B44" s="435">
        <v>48</v>
      </c>
      <c r="C44" s="443" t="s">
        <v>460</v>
      </c>
    </row>
    <row r="45" spans="1:3">
      <c r="A45" t="s">
        <v>133</v>
      </c>
      <c r="B45" s="435">
        <v>41</v>
      </c>
      <c r="C45" s="18" t="s">
        <v>638</v>
      </c>
    </row>
    <row r="46" spans="1:3">
      <c r="C46" s="146"/>
    </row>
    <row r="47" spans="1:3">
      <c r="A47" t="s">
        <v>148</v>
      </c>
      <c r="B47" s="477">
        <v>14</v>
      </c>
      <c r="C47" s="443" t="s">
        <v>528</v>
      </c>
    </row>
    <row r="48" spans="1:3">
      <c r="A48" t="s">
        <v>17</v>
      </c>
      <c r="B48" s="477">
        <v>19</v>
      </c>
      <c r="C48" s="514" t="s">
        <v>430</v>
      </c>
    </row>
    <row r="49" spans="1:3">
      <c r="C49" s="435"/>
    </row>
    <row r="50" spans="1:3">
      <c r="A50" s="15" t="s">
        <v>118</v>
      </c>
      <c r="B50" s="16" t="s">
        <v>122</v>
      </c>
      <c r="C50" s="17" t="s">
        <v>216</v>
      </c>
    </row>
    <row r="51" spans="1:3">
      <c r="A51" t="s">
        <v>199</v>
      </c>
      <c r="B51" s="435">
        <v>3</v>
      </c>
      <c r="C51" s="444" t="s">
        <v>439</v>
      </c>
    </row>
    <row r="52" spans="1:3">
      <c r="A52" t="s">
        <v>200</v>
      </c>
      <c r="B52" s="439">
        <v>4</v>
      </c>
      <c r="C52" s="443" t="s">
        <v>441</v>
      </c>
    </row>
    <row r="53" spans="1:3">
      <c r="C53" s="146"/>
    </row>
    <row r="54" spans="1:3">
      <c r="A54" t="s">
        <v>167</v>
      </c>
      <c r="B54" s="435">
        <v>23</v>
      </c>
      <c r="C54" s="514" t="s">
        <v>439</v>
      </c>
    </row>
    <row r="55" spans="1:3">
      <c r="A55" t="s">
        <v>133</v>
      </c>
      <c r="B55" s="435">
        <v>22</v>
      </c>
      <c r="C55" s="18" t="s">
        <v>418</v>
      </c>
    </row>
    <row r="56" spans="1:3">
      <c r="C56" s="146"/>
    </row>
    <row r="57" spans="1:3">
      <c r="A57" t="s">
        <v>2</v>
      </c>
      <c r="B57" s="435">
        <v>3</v>
      </c>
      <c r="C57" s="443" t="s">
        <v>522</v>
      </c>
    </row>
    <row r="58" spans="1:3">
      <c r="A58" t="s">
        <v>171</v>
      </c>
      <c r="B58" s="435">
        <v>1</v>
      </c>
      <c r="C58" s="514" t="s">
        <v>624</v>
      </c>
    </row>
    <row r="59" spans="1:3">
      <c r="C59" s="146"/>
    </row>
    <row r="60" spans="1:3">
      <c r="A60" t="s">
        <v>202</v>
      </c>
      <c r="B60" s="435">
        <v>34</v>
      </c>
      <c r="C60" s="443" t="s">
        <v>439</v>
      </c>
    </row>
    <row r="61" spans="1:3">
      <c r="A61" s="6"/>
    </row>
  </sheetData>
  <mergeCells count="1">
    <mergeCell ref="A2:C2"/>
  </mergeCells>
  <phoneticPr fontId="2" type="noConversion"/>
  <pageMargins left="0.7" right="0.7" top="0.75" bottom="0.75" header="0.3" footer="0.3"/>
  <pageSetup scale="74" orientation="portrait"/>
  <headerFooter>
    <oddHeader>&amp;C&amp;"Agency FB,Bold"&amp;34UTICA COMETS</oddHeader>
  </headerFooter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28"/>
  <sheetViews>
    <sheetView view="pageBreakPreview" zoomScale="20" zoomScaleNormal="20" zoomScaleSheetLayoutView="20" zoomScalePageLayoutView="20" workbookViewId="0">
      <pane xSplit="5" ySplit="7" topLeftCell="DX8" activePane="bottomRight" state="frozenSplit"/>
      <selection activeCell="I20" sqref="I20"/>
      <selection pane="topRight" activeCell="I20" sqref="I20"/>
      <selection pane="bottomLeft" activeCell="I20" sqref="I20"/>
      <selection pane="bottomRight" activeCell="FE41" sqref="FE41:FH41"/>
    </sheetView>
  </sheetViews>
  <sheetFormatPr baseColWidth="10" defaultColWidth="45.5" defaultRowHeight="63" x14ac:dyDescent="0"/>
  <cols>
    <col min="1" max="1" width="19.1640625" style="169" customWidth="1"/>
    <col min="2" max="2" width="36.33203125" style="163" customWidth="1"/>
    <col min="3" max="3" width="26.83203125" style="163" customWidth="1"/>
    <col min="4" max="4" width="49.6640625" style="163" customWidth="1"/>
    <col min="5" max="5" width="43" style="164" customWidth="1"/>
    <col min="6" max="10" width="18.83203125" style="669" customWidth="1"/>
    <col min="11" max="11" width="19.83203125" style="163" customWidth="1"/>
    <col min="12" max="12" width="20" style="163" customWidth="1"/>
    <col min="13" max="13" width="18.33203125" style="163" customWidth="1"/>
    <col min="14" max="14" width="17.6640625" style="163" bestFit="1" customWidth="1"/>
    <col min="15" max="15" width="22.33203125" style="286" bestFit="1" customWidth="1"/>
    <col min="16" max="16" width="17.33203125" style="163" customWidth="1"/>
    <col min="17" max="17" width="21" style="163" customWidth="1"/>
    <col min="18" max="18" width="19" style="163" customWidth="1"/>
    <col min="19" max="19" width="16.6640625" style="163" bestFit="1" customWidth="1"/>
    <col min="20" max="20" width="22.33203125" style="165" bestFit="1" customWidth="1"/>
    <col min="21" max="25" width="22.33203125" style="724" customWidth="1"/>
    <col min="26" max="30" width="17.33203125" style="536" customWidth="1"/>
    <col min="31" max="35" width="17.33203125" style="745" customWidth="1"/>
    <col min="36" max="36" width="15.1640625" style="163" customWidth="1"/>
    <col min="37" max="37" width="18.5" style="163" customWidth="1"/>
    <col min="38" max="38" width="21.6640625" style="163" customWidth="1"/>
    <col min="39" max="39" width="15.33203125" style="163" customWidth="1"/>
    <col min="40" max="40" width="23.1640625" style="165" customWidth="1"/>
    <col min="41" max="45" width="23.1640625" style="705" customWidth="1"/>
    <col min="46" max="50" width="21.1640625" style="509" customWidth="1"/>
    <col min="51" max="51" width="17.33203125" style="163" customWidth="1"/>
    <col min="52" max="52" width="16.5" style="163" customWidth="1"/>
    <col min="53" max="53" width="19.1640625" style="163" customWidth="1"/>
    <col min="54" max="54" width="17.6640625" style="163" bestFit="1" customWidth="1"/>
    <col min="55" max="55" width="22.33203125" style="165" bestFit="1" customWidth="1"/>
    <col min="56" max="56" width="17.33203125" style="163" customWidth="1"/>
    <col min="57" max="57" width="19.1640625" style="163" customWidth="1"/>
    <col min="58" max="58" width="19" style="163" customWidth="1"/>
    <col min="59" max="59" width="16.6640625" style="163" bestFit="1" customWidth="1"/>
    <col min="60" max="60" width="21.1640625" style="484" customWidth="1"/>
    <col min="61" max="65" width="21.1640625" style="747" customWidth="1"/>
    <col min="66" max="70" width="21.1640625" style="654" customWidth="1"/>
    <col min="71" max="75" width="21.1640625" style="589" customWidth="1"/>
    <col min="76" max="76" width="17.33203125" style="163" customWidth="1"/>
    <col min="77" max="77" width="19.1640625" style="163" customWidth="1"/>
    <col min="78" max="78" width="19" style="163" customWidth="1"/>
    <col min="79" max="79" width="16.6640625" style="163" bestFit="1" customWidth="1"/>
    <col min="80" max="80" width="21.1640625" style="485" customWidth="1"/>
    <col min="81" max="85" width="21.1640625" style="773" customWidth="1"/>
    <col min="86" max="86" width="18.33203125" style="163" customWidth="1"/>
    <col min="87" max="87" width="16.33203125" style="163" customWidth="1"/>
    <col min="88" max="88" width="20.1640625" style="163" customWidth="1"/>
    <col min="89" max="89" width="16.6640625" style="163" bestFit="1" customWidth="1"/>
    <col min="90" max="90" width="23.83203125" style="165" customWidth="1"/>
    <col min="91" max="91" width="18.33203125" style="163" customWidth="1"/>
    <col min="92" max="92" width="16.33203125" style="163" customWidth="1"/>
    <col min="93" max="93" width="20.1640625" style="163" customWidth="1"/>
    <col min="94" max="94" width="16.6640625" style="163" bestFit="1" customWidth="1"/>
    <col min="95" max="95" width="23.83203125" style="463" customWidth="1"/>
    <col min="96" max="96" width="15.83203125" style="163" customWidth="1"/>
    <col min="97" max="97" width="15.6640625" style="163" customWidth="1"/>
    <col min="98" max="98" width="18.1640625" style="163" customWidth="1"/>
    <col min="99" max="99" width="16.5" style="163" customWidth="1"/>
    <col min="100" max="100" width="21.1640625" style="165" customWidth="1"/>
    <col min="101" max="101" width="14.83203125" style="163" bestFit="1" customWidth="1"/>
    <col min="102" max="102" width="15.6640625" style="163" customWidth="1"/>
    <col min="103" max="103" width="17.5" style="163" customWidth="1"/>
    <col min="104" max="104" width="14.83203125" style="163" customWidth="1"/>
    <col min="105" max="105" width="22.5" style="165" bestFit="1" customWidth="1"/>
    <col min="106" max="110" width="22.5" style="767" customWidth="1"/>
    <col min="111" max="111" width="14.83203125" style="163" customWidth="1"/>
    <col min="112" max="112" width="14.83203125" style="163" bestFit="1" customWidth="1"/>
    <col min="113" max="113" width="19.5" style="163" customWidth="1"/>
    <col min="114" max="114" width="17" style="163" customWidth="1"/>
    <col min="115" max="115" width="23.1640625" style="438" customWidth="1"/>
    <col min="116" max="120" width="23.1640625" style="720" customWidth="1"/>
    <col min="121" max="121" width="14.83203125" style="163" customWidth="1"/>
    <col min="122" max="122" width="14.83203125" style="163" bestFit="1" customWidth="1"/>
    <col min="123" max="123" width="19.5" style="163" customWidth="1"/>
    <col min="124" max="124" width="14.5" style="163" customWidth="1"/>
    <col min="125" max="125" width="23.1640625" style="286" customWidth="1"/>
    <col min="126" max="126" width="14.83203125" style="163" customWidth="1"/>
    <col min="127" max="127" width="14.83203125" style="163" bestFit="1" customWidth="1"/>
    <col min="128" max="128" width="19.5" style="163" customWidth="1"/>
    <col min="129" max="129" width="14.5" style="163" customWidth="1"/>
    <col min="130" max="130" width="23.1640625" style="430" customWidth="1"/>
    <col min="131" max="135" width="23.1640625" style="782" customWidth="1"/>
    <col min="136" max="140" width="23.1640625" style="773" customWidth="1"/>
    <col min="141" max="142" width="17.33203125" style="163" customWidth="1"/>
    <col min="143" max="143" width="19.1640625" style="163" customWidth="1"/>
    <col min="144" max="144" width="17.33203125" style="163" customWidth="1"/>
    <col min="145" max="145" width="22.33203125" style="490" bestFit="1" customWidth="1"/>
    <col min="146" max="146" width="14.83203125" style="163" customWidth="1"/>
    <col min="147" max="147" width="14.83203125" style="163" bestFit="1" customWidth="1"/>
    <col min="148" max="148" width="19.5" style="163" customWidth="1"/>
    <col min="149" max="149" width="16.1640625" style="163" customWidth="1"/>
    <col min="150" max="150" width="23.1640625" style="455" customWidth="1"/>
    <col min="151" max="151" width="19.6640625" style="166" customWidth="1"/>
    <col min="152" max="152" width="16.33203125" style="166" customWidth="1"/>
    <col min="153" max="153" width="17.1640625" style="166" customWidth="1"/>
    <col min="154" max="154" width="14.6640625" style="166" customWidth="1"/>
    <col min="155" max="155" width="24.6640625" style="166" customWidth="1"/>
    <col min="156" max="157" width="20.5" style="166" customWidth="1"/>
    <col min="158" max="158" width="26.33203125" style="166" customWidth="1"/>
    <col min="159" max="160" width="20.5" style="166" customWidth="1"/>
    <col min="161" max="165" width="25.5" customWidth="1"/>
    <col min="166" max="170" width="24.6640625" style="166" customWidth="1"/>
    <col min="171" max="16384" width="45.5" style="166"/>
  </cols>
  <sheetData>
    <row r="1" spans="1:170" s="155" customFormat="1">
      <c r="A1" s="874" t="s">
        <v>345</v>
      </c>
      <c r="B1" s="874"/>
      <c r="C1" s="874"/>
      <c r="D1" s="874"/>
      <c r="E1" s="843"/>
      <c r="F1" s="667"/>
      <c r="G1" s="667"/>
      <c r="H1" s="667">
        <v>2</v>
      </c>
      <c r="I1" s="667"/>
      <c r="J1" s="679"/>
      <c r="K1" s="841">
        <v>5</v>
      </c>
      <c r="L1" s="842"/>
      <c r="M1" s="842"/>
      <c r="N1" s="842"/>
      <c r="O1" s="843"/>
      <c r="P1" s="841">
        <v>6</v>
      </c>
      <c r="Q1" s="842"/>
      <c r="R1" s="842"/>
      <c r="S1" s="842"/>
      <c r="T1" s="843"/>
      <c r="U1" s="727"/>
      <c r="V1" s="727"/>
      <c r="W1" s="727">
        <v>8</v>
      </c>
      <c r="X1" s="727"/>
      <c r="Y1" s="728"/>
      <c r="Z1" s="545"/>
      <c r="AA1" s="545"/>
      <c r="AB1" s="545">
        <v>11</v>
      </c>
      <c r="AC1" s="545"/>
      <c r="AD1" s="546"/>
      <c r="AE1" s="739"/>
      <c r="AF1" s="739"/>
      <c r="AG1" s="739">
        <v>12</v>
      </c>
      <c r="AH1" s="739"/>
      <c r="AI1" s="739"/>
      <c r="AJ1" s="841">
        <v>13</v>
      </c>
      <c r="AK1" s="842"/>
      <c r="AL1" s="842"/>
      <c r="AM1" s="842"/>
      <c r="AN1" s="843"/>
      <c r="AO1" s="703"/>
      <c r="AP1" s="703"/>
      <c r="AQ1" s="703">
        <v>14</v>
      </c>
      <c r="AR1" s="703"/>
      <c r="AS1" s="704"/>
      <c r="AT1" s="510"/>
      <c r="AU1" s="510"/>
      <c r="AV1" s="510">
        <v>15</v>
      </c>
      <c r="AW1" s="510"/>
      <c r="AX1" s="510"/>
      <c r="AY1" s="841">
        <v>16</v>
      </c>
      <c r="AZ1" s="842"/>
      <c r="BA1" s="842"/>
      <c r="BB1" s="842"/>
      <c r="BC1" s="843"/>
      <c r="BD1" s="841">
        <v>17</v>
      </c>
      <c r="BE1" s="842"/>
      <c r="BF1" s="842"/>
      <c r="BG1" s="842"/>
      <c r="BH1" s="843"/>
      <c r="BI1" s="746"/>
      <c r="BJ1" s="746"/>
      <c r="BK1" s="746">
        <v>18</v>
      </c>
      <c r="BL1" s="746"/>
      <c r="BM1" s="750"/>
      <c r="BN1" s="656"/>
      <c r="BO1" s="656"/>
      <c r="BP1" s="656">
        <v>19</v>
      </c>
      <c r="BQ1" s="656"/>
      <c r="BR1" s="655"/>
      <c r="BS1" s="590"/>
      <c r="BT1" s="590"/>
      <c r="BU1" s="590">
        <v>20</v>
      </c>
      <c r="BV1" s="590"/>
      <c r="BW1" s="590"/>
      <c r="BX1" s="841">
        <v>21</v>
      </c>
      <c r="BY1" s="842"/>
      <c r="BZ1" s="842"/>
      <c r="CA1" s="842"/>
      <c r="CB1" s="843"/>
      <c r="CC1" s="770"/>
      <c r="CD1" s="770"/>
      <c r="CE1" s="770">
        <v>22</v>
      </c>
      <c r="CF1" s="770"/>
      <c r="CG1" s="770"/>
      <c r="CH1" s="841">
        <v>23</v>
      </c>
      <c r="CI1" s="842"/>
      <c r="CJ1" s="842"/>
      <c r="CK1" s="842"/>
      <c r="CL1" s="843"/>
      <c r="CM1" s="841">
        <v>24</v>
      </c>
      <c r="CN1" s="842"/>
      <c r="CO1" s="842"/>
      <c r="CP1" s="842"/>
      <c r="CQ1" s="843"/>
      <c r="CR1" s="841">
        <v>25</v>
      </c>
      <c r="CS1" s="842"/>
      <c r="CT1" s="842"/>
      <c r="CU1" s="842"/>
      <c r="CV1" s="843"/>
      <c r="CW1" s="841">
        <v>26</v>
      </c>
      <c r="CX1" s="842"/>
      <c r="CY1" s="842"/>
      <c r="CZ1" s="842"/>
      <c r="DA1" s="843"/>
      <c r="DB1" s="760"/>
      <c r="DC1" s="760"/>
      <c r="DD1" s="760">
        <v>27</v>
      </c>
      <c r="DE1" s="760"/>
      <c r="DF1" s="760"/>
      <c r="DG1" s="841">
        <v>28</v>
      </c>
      <c r="DH1" s="842"/>
      <c r="DI1" s="842"/>
      <c r="DJ1" s="842"/>
      <c r="DK1" s="843"/>
      <c r="DL1" s="714"/>
      <c r="DM1" s="714"/>
      <c r="DN1" s="714">
        <v>29</v>
      </c>
      <c r="DO1" s="714"/>
      <c r="DP1" s="714"/>
      <c r="DQ1" s="841">
        <v>34</v>
      </c>
      <c r="DR1" s="842"/>
      <c r="DS1" s="842"/>
      <c r="DT1" s="842"/>
      <c r="DU1" s="843"/>
      <c r="DV1" s="841">
        <v>36</v>
      </c>
      <c r="DW1" s="842"/>
      <c r="DX1" s="842"/>
      <c r="DY1" s="842"/>
      <c r="DZ1" s="843"/>
      <c r="EA1" s="783"/>
      <c r="EB1" s="783"/>
      <c r="EC1" s="783">
        <v>39</v>
      </c>
      <c r="ED1" s="783"/>
      <c r="EE1" s="784"/>
      <c r="EF1" s="770"/>
      <c r="EG1" s="770"/>
      <c r="EH1" s="770">
        <v>44</v>
      </c>
      <c r="EI1" s="770"/>
      <c r="EJ1" s="770"/>
      <c r="EK1" s="841">
        <v>52</v>
      </c>
      <c r="EL1" s="842"/>
      <c r="EM1" s="842"/>
      <c r="EN1" s="842"/>
      <c r="EO1" s="843"/>
      <c r="EP1" s="841">
        <v>55</v>
      </c>
      <c r="EQ1" s="842"/>
      <c r="ER1" s="842"/>
      <c r="ES1" s="842"/>
      <c r="ET1" s="843"/>
      <c r="EU1" s="841">
        <v>58</v>
      </c>
      <c r="EV1" s="842"/>
      <c r="EW1" s="842"/>
      <c r="EX1" s="842"/>
      <c r="EY1" s="843"/>
      <c r="FB1" s="155">
        <v>77</v>
      </c>
      <c r="FD1" s="520"/>
      <c r="FG1" s="155">
        <v>82</v>
      </c>
      <c r="FI1" s="520"/>
      <c r="FJ1" s="783"/>
      <c r="FK1" s="783"/>
      <c r="FL1" s="783"/>
      <c r="FM1" s="783"/>
      <c r="FN1" s="783"/>
    </row>
    <row r="2" spans="1:170" s="155" customFormat="1">
      <c r="A2" s="874" t="s">
        <v>11</v>
      </c>
      <c r="B2" s="874"/>
      <c r="C2" s="874"/>
      <c r="D2" s="874"/>
      <c r="E2" s="843"/>
      <c r="F2" s="667"/>
      <c r="G2" s="667"/>
      <c r="H2" s="667" t="s">
        <v>86</v>
      </c>
      <c r="I2" s="667"/>
      <c r="J2" s="679"/>
      <c r="K2" s="841" t="s">
        <v>86</v>
      </c>
      <c r="L2" s="842"/>
      <c r="M2" s="842"/>
      <c r="N2" s="842"/>
      <c r="O2" s="843"/>
      <c r="P2" s="841" t="s">
        <v>86</v>
      </c>
      <c r="Q2" s="842"/>
      <c r="R2" s="842"/>
      <c r="S2" s="842"/>
      <c r="T2" s="843"/>
      <c r="U2" s="727"/>
      <c r="V2" s="727"/>
      <c r="W2" s="727" t="s">
        <v>86</v>
      </c>
      <c r="X2" s="727"/>
      <c r="Y2" s="728"/>
      <c r="Z2" s="545"/>
      <c r="AA2" s="545"/>
      <c r="AB2" s="545" t="s">
        <v>229</v>
      </c>
      <c r="AC2" s="545"/>
      <c r="AD2" s="546"/>
      <c r="AE2" s="739"/>
      <c r="AF2" s="739"/>
      <c r="AG2" s="739" t="s">
        <v>229</v>
      </c>
      <c r="AH2" s="739"/>
      <c r="AI2" s="739"/>
      <c r="AJ2" s="841" t="s">
        <v>229</v>
      </c>
      <c r="AK2" s="842"/>
      <c r="AL2" s="842"/>
      <c r="AM2" s="842"/>
      <c r="AN2" s="843"/>
      <c r="AO2" s="703"/>
      <c r="AP2" s="703"/>
      <c r="AQ2" s="703" t="s">
        <v>229</v>
      </c>
      <c r="AR2" s="703"/>
      <c r="AS2" s="704"/>
      <c r="AT2" s="510"/>
      <c r="AU2" s="510"/>
      <c r="AV2" s="510" t="s">
        <v>229</v>
      </c>
      <c r="AW2" s="510"/>
      <c r="AX2" s="510"/>
      <c r="AY2" s="841" t="s">
        <v>229</v>
      </c>
      <c r="AZ2" s="842"/>
      <c r="BA2" s="842"/>
      <c r="BB2" s="842"/>
      <c r="BC2" s="843"/>
      <c r="BD2" s="841" t="s">
        <v>229</v>
      </c>
      <c r="BE2" s="842"/>
      <c r="BF2" s="842"/>
      <c r="BG2" s="842"/>
      <c r="BH2" s="843"/>
      <c r="BI2" s="746"/>
      <c r="BJ2" s="746"/>
      <c r="BK2" s="746" t="s">
        <v>229</v>
      </c>
      <c r="BL2" s="746"/>
      <c r="BM2" s="750"/>
      <c r="BN2" s="656"/>
      <c r="BO2" s="656"/>
      <c r="BP2" s="656" t="s">
        <v>229</v>
      </c>
      <c r="BQ2" s="656"/>
      <c r="BR2" s="655"/>
      <c r="BS2" s="590"/>
      <c r="BT2" s="590"/>
      <c r="BU2" s="590" t="s">
        <v>229</v>
      </c>
      <c r="BV2" s="590"/>
      <c r="BW2" s="590"/>
      <c r="BX2" s="841" t="s">
        <v>229</v>
      </c>
      <c r="BY2" s="842"/>
      <c r="BZ2" s="842"/>
      <c r="CA2" s="842"/>
      <c r="CB2" s="843"/>
      <c r="CC2" s="770"/>
      <c r="CD2" s="770"/>
      <c r="CE2" s="770" t="s">
        <v>229</v>
      </c>
      <c r="CF2" s="770"/>
      <c r="CG2" s="770"/>
      <c r="CH2" s="841" t="s">
        <v>229</v>
      </c>
      <c r="CI2" s="842"/>
      <c r="CJ2" s="842"/>
      <c r="CK2" s="842"/>
      <c r="CL2" s="843"/>
      <c r="CM2" s="841" t="s">
        <v>229</v>
      </c>
      <c r="CN2" s="842"/>
      <c r="CO2" s="842"/>
      <c r="CP2" s="842"/>
      <c r="CQ2" s="843"/>
      <c r="CR2" s="841" t="s">
        <v>229</v>
      </c>
      <c r="CS2" s="842"/>
      <c r="CT2" s="842"/>
      <c r="CU2" s="842"/>
      <c r="CV2" s="843"/>
      <c r="CW2" s="841" t="s">
        <v>86</v>
      </c>
      <c r="CX2" s="842"/>
      <c r="CY2" s="842"/>
      <c r="CZ2" s="842"/>
      <c r="DA2" s="843"/>
      <c r="DB2" s="760"/>
      <c r="DC2" s="760"/>
      <c r="DD2" s="760" t="s">
        <v>229</v>
      </c>
      <c r="DE2" s="760"/>
      <c r="DF2" s="760"/>
      <c r="DG2" s="841" t="s">
        <v>86</v>
      </c>
      <c r="DH2" s="842"/>
      <c r="DI2" s="842"/>
      <c r="DJ2" s="842"/>
      <c r="DK2" s="843"/>
      <c r="DL2" s="714"/>
      <c r="DM2" s="714"/>
      <c r="DN2" s="714" t="s">
        <v>86</v>
      </c>
      <c r="DO2" s="714"/>
      <c r="DP2" s="714"/>
      <c r="DQ2" s="841" t="s">
        <v>229</v>
      </c>
      <c r="DR2" s="842"/>
      <c r="DS2" s="842"/>
      <c r="DT2" s="842"/>
      <c r="DU2" s="843"/>
      <c r="DV2" s="841" t="s">
        <v>229</v>
      </c>
      <c r="DW2" s="842"/>
      <c r="DX2" s="842"/>
      <c r="DY2" s="842"/>
      <c r="DZ2" s="843"/>
      <c r="EA2" s="783"/>
      <c r="EB2" s="783"/>
      <c r="EC2" s="783" t="s">
        <v>229</v>
      </c>
      <c r="ED2" s="783"/>
      <c r="EE2" s="784"/>
      <c r="EF2" s="770"/>
      <c r="EG2" s="770"/>
      <c r="EH2" s="770" t="s">
        <v>86</v>
      </c>
      <c r="EI2" s="770"/>
      <c r="EJ2" s="770"/>
      <c r="EK2" s="841" t="s">
        <v>229</v>
      </c>
      <c r="EL2" s="842"/>
      <c r="EM2" s="842"/>
      <c r="EN2" s="842"/>
      <c r="EO2" s="843"/>
      <c r="EP2" s="841" t="s">
        <v>86</v>
      </c>
      <c r="EQ2" s="842"/>
      <c r="ER2" s="842"/>
      <c r="ES2" s="842"/>
      <c r="ET2" s="843"/>
      <c r="EU2" s="841" t="s">
        <v>229</v>
      </c>
      <c r="EV2" s="842"/>
      <c r="EW2" s="842"/>
      <c r="EX2" s="842"/>
      <c r="EY2" s="843"/>
      <c r="FB2" s="155" t="s">
        <v>229</v>
      </c>
      <c r="FD2" s="520"/>
      <c r="FG2" s="155" t="s">
        <v>229</v>
      </c>
      <c r="FI2" s="520"/>
      <c r="FJ2" s="783"/>
      <c r="FK2" s="783"/>
      <c r="FL2" s="783"/>
      <c r="FM2" s="783"/>
      <c r="FN2" s="783"/>
    </row>
    <row r="3" spans="1:170" s="156" customFormat="1" ht="63" customHeight="1">
      <c r="A3" s="870" t="s">
        <v>346</v>
      </c>
      <c r="B3" s="870"/>
      <c r="C3" s="870"/>
      <c r="D3" s="870"/>
      <c r="E3" s="871"/>
      <c r="F3" s="670"/>
      <c r="G3" s="869" t="s">
        <v>506</v>
      </c>
      <c r="H3" s="869"/>
      <c r="I3" s="869"/>
      <c r="J3" s="679"/>
      <c r="K3" s="841" t="s">
        <v>347</v>
      </c>
      <c r="L3" s="842"/>
      <c r="M3" s="842"/>
      <c r="N3" s="842"/>
      <c r="O3" s="843"/>
      <c r="P3" s="841" t="s">
        <v>292</v>
      </c>
      <c r="Q3" s="842"/>
      <c r="R3" s="842"/>
      <c r="S3" s="842"/>
      <c r="T3" s="843"/>
      <c r="U3" s="727"/>
      <c r="V3" s="727"/>
      <c r="W3" s="727" t="s">
        <v>597</v>
      </c>
      <c r="X3" s="727"/>
      <c r="Y3" s="728"/>
      <c r="Z3" s="545"/>
      <c r="AA3" s="545"/>
      <c r="AB3" s="545" t="s">
        <v>353</v>
      </c>
      <c r="AC3" s="545"/>
      <c r="AD3" s="546"/>
      <c r="AE3" s="739"/>
      <c r="AF3" s="739"/>
      <c r="AG3" s="739" t="s">
        <v>613</v>
      </c>
      <c r="AH3" s="739"/>
      <c r="AI3" s="739"/>
      <c r="AJ3" s="841" t="s">
        <v>349</v>
      </c>
      <c r="AK3" s="842"/>
      <c r="AL3" s="842"/>
      <c r="AM3" s="842"/>
      <c r="AN3" s="843"/>
      <c r="AO3" s="703"/>
      <c r="AP3" s="703"/>
      <c r="AQ3" s="703" t="s">
        <v>564</v>
      </c>
      <c r="AR3" s="703"/>
      <c r="AS3" s="704"/>
      <c r="AT3" s="510"/>
      <c r="AU3" s="510"/>
      <c r="AV3" s="510" t="s">
        <v>386</v>
      </c>
      <c r="AW3" s="510"/>
      <c r="AX3" s="510"/>
      <c r="AY3" s="841" t="s">
        <v>293</v>
      </c>
      <c r="AZ3" s="842"/>
      <c r="BA3" s="842"/>
      <c r="BB3" s="842"/>
      <c r="BC3" s="843"/>
      <c r="BD3" s="841" t="s">
        <v>354</v>
      </c>
      <c r="BE3" s="842"/>
      <c r="BF3" s="842"/>
      <c r="BG3" s="842"/>
      <c r="BH3" s="843"/>
      <c r="BI3" s="746"/>
      <c r="BJ3" s="746"/>
      <c r="BK3" s="746" t="s">
        <v>615</v>
      </c>
      <c r="BL3" s="746"/>
      <c r="BM3" s="750"/>
      <c r="BN3" s="656"/>
      <c r="BO3" s="656"/>
      <c r="BP3" s="656" t="s">
        <v>470</v>
      </c>
      <c r="BQ3" s="656"/>
      <c r="BR3" s="655"/>
      <c r="BS3" s="590"/>
      <c r="BT3" s="590"/>
      <c r="BU3" s="590" t="s">
        <v>384</v>
      </c>
      <c r="BV3" s="590"/>
      <c r="BW3" s="590"/>
      <c r="BX3" s="841" t="s">
        <v>315</v>
      </c>
      <c r="BY3" s="842"/>
      <c r="BZ3" s="842"/>
      <c r="CA3" s="842"/>
      <c r="CB3" s="843"/>
      <c r="CC3" s="770"/>
      <c r="CD3" s="770"/>
      <c r="CE3" s="770" t="s">
        <v>630</v>
      </c>
      <c r="CF3" s="770"/>
      <c r="CG3" s="770"/>
      <c r="CH3" s="841" t="s">
        <v>313</v>
      </c>
      <c r="CI3" s="842"/>
      <c r="CJ3" s="842"/>
      <c r="CK3" s="842"/>
      <c r="CL3" s="843"/>
      <c r="CM3" s="841" t="s">
        <v>350</v>
      </c>
      <c r="CN3" s="842"/>
      <c r="CO3" s="842"/>
      <c r="CP3" s="842"/>
      <c r="CQ3" s="843"/>
      <c r="CR3" s="841" t="s">
        <v>314</v>
      </c>
      <c r="CS3" s="842"/>
      <c r="CT3" s="842"/>
      <c r="CU3" s="842"/>
      <c r="CV3" s="843"/>
      <c r="CW3" s="841" t="s">
        <v>351</v>
      </c>
      <c r="CX3" s="842"/>
      <c r="CY3" s="842"/>
      <c r="CZ3" s="842"/>
      <c r="DA3" s="843"/>
      <c r="DB3" s="760"/>
      <c r="DC3" s="760"/>
      <c r="DD3" s="760" t="s">
        <v>628</v>
      </c>
      <c r="DE3" s="760"/>
      <c r="DF3" s="760"/>
      <c r="DG3" s="841" t="s">
        <v>355</v>
      </c>
      <c r="DH3" s="842"/>
      <c r="DI3" s="842"/>
      <c r="DJ3" s="842"/>
      <c r="DK3" s="843"/>
      <c r="DL3" s="714"/>
      <c r="DM3" s="714"/>
      <c r="DN3" s="714" t="s">
        <v>574</v>
      </c>
      <c r="DO3" s="714"/>
      <c r="DP3" s="714"/>
      <c r="DQ3" s="841" t="s">
        <v>241</v>
      </c>
      <c r="DR3" s="842"/>
      <c r="DS3" s="842"/>
      <c r="DT3" s="842"/>
      <c r="DU3" s="843"/>
      <c r="DV3" s="841" t="s">
        <v>29</v>
      </c>
      <c r="DW3" s="842"/>
      <c r="DX3" s="842"/>
      <c r="DY3" s="842"/>
      <c r="DZ3" s="843"/>
      <c r="EA3" s="783"/>
      <c r="EB3" s="783"/>
      <c r="EC3" s="783" t="s">
        <v>645</v>
      </c>
      <c r="ED3" s="783"/>
      <c r="EE3" s="784"/>
      <c r="EF3" s="770"/>
      <c r="EG3" s="770"/>
      <c r="EH3" s="770" t="s">
        <v>631</v>
      </c>
      <c r="EI3" s="770"/>
      <c r="EJ3" s="770"/>
      <c r="EK3" s="841" t="s">
        <v>348</v>
      </c>
      <c r="EL3" s="842"/>
      <c r="EM3" s="842"/>
      <c r="EN3" s="842"/>
      <c r="EO3" s="843"/>
      <c r="EP3" s="841" t="s">
        <v>352</v>
      </c>
      <c r="EQ3" s="842"/>
      <c r="ER3" s="842"/>
      <c r="ES3" s="842"/>
      <c r="ET3" s="843"/>
      <c r="EU3" s="841" t="s">
        <v>312</v>
      </c>
      <c r="EV3" s="842"/>
      <c r="EW3" s="842"/>
      <c r="EX3" s="842"/>
      <c r="EY3" s="843"/>
      <c r="FA3" s="519"/>
      <c r="FB3" s="517" t="s">
        <v>326</v>
      </c>
      <c r="FC3" s="519"/>
      <c r="FD3" s="520"/>
      <c r="FG3" s="783" t="s">
        <v>644</v>
      </c>
      <c r="FH3" s="783"/>
      <c r="FI3" s="520"/>
      <c r="FJ3" s="783"/>
      <c r="FK3" s="783"/>
      <c r="FL3" s="783"/>
      <c r="FM3" s="783"/>
      <c r="FN3" s="783"/>
    </row>
    <row r="4" spans="1:170" s="156" customFormat="1" ht="64" thickBot="1">
      <c r="A4" s="872"/>
      <c r="B4" s="872"/>
      <c r="C4" s="872"/>
      <c r="D4" s="872"/>
      <c r="E4" s="873"/>
      <c r="F4" s="673" t="s">
        <v>22</v>
      </c>
      <c r="G4" s="673" t="s">
        <v>23</v>
      </c>
      <c r="H4" s="673" t="s">
        <v>24</v>
      </c>
      <c r="I4" s="674" t="s">
        <v>25</v>
      </c>
      <c r="J4" s="679" t="s">
        <v>77</v>
      </c>
      <c r="K4" s="283" t="s">
        <v>22</v>
      </c>
      <c r="L4" s="283" t="s">
        <v>23</v>
      </c>
      <c r="M4" s="283" t="s">
        <v>24</v>
      </c>
      <c r="N4" s="296" t="s">
        <v>25</v>
      </c>
      <c r="O4" s="284" t="s">
        <v>77</v>
      </c>
      <c r="P4" s="283" t="s">
        <v>22</v>
      </c>
      <c r="Q4" s="283" t="s">
        <v>23</v>
      </c>
      <c r="R4" s="283" t="s">
        <v>24</v>
      </c>
      <c r="S4" s="296" t="s">
        <v>25</v>
      </c>
      <c r="T4" s="284" t="s">
        <v>77</v>
      </c>
      <c r="U4" s="727" t="s">
        <v>22</v>
      </c>
      <c r="V4" s="727" t="s">
        <v>23</v>
      </c>
      <c r="W4" s="727" t="s">
        <v>24</v>
      </c>
      <c r="X4" s="296" t="s">
        <v>25</v>
      </c>
      <c r="Y4" s="728" t="s">
        <v>77</v>
      </c>
      <c r="Z4" s="545" t="s">
        <v>22</v>
      </c>
      <c r="AA4" s="545" t="s">
        <v>23</v>
      </c>
      <c r="AB4" s="545" t="s">
        <v>24</v>
      </c>
      <c r="AC4" s="296" t="s">
        <v>25</v>
      </c>
      <c r="AD4" s="546" t="s">
        <v>77</v>
      </c>
      <c r="AE4" s="739" t="s">
        <v>22</v>
      </c>
      <c r="AF4" s="739" t="s">
        <v>23</v>
      </c>
      <c r="AG4" s="739" t="s">
        <v>24</v>
      </c>
      <c r="AH4" s="296" t="s">
        <v>25</v>
      </c>
      <c r="AI4" s="740" t="s">
        <v>77</v>
      </c>
      <c r="AJ4" s="496" t="s">
        <v>22</v>
      </c>
      <c r="AK4" s="496" t="s">
        <v>23</v>
      </c>
      <c r="AL4" s="496" t="s">
        <v>24</v>
      </c>
      <c r="AM4" s="296" t="s">
        <v>25</v>
      </c>
      <c r="AN4" s="497" t="s">
        <v>77</v>
      </c>
      <c r="AO4" s="703" t="s">
        <v>22</v>
      </c>
      <c r="AP4" s="703" t="s">
        <v>23</v>
      </c>
      <c r="AQ4" s="703" t="s">
        <v>24</v>
      </c>
      <c r="AR4" s="296" t="s">
        <v>25</v>
      </c>
      <c r="AS4" s="704" t="s">
        <v>77</v>
      </c>
      <c r="AT4" s="510" t="s">
        <v>22</v>
      </c>
      <c r="AU4" s="510" t="s">
        <v>23</v>
      </c>
      <c r="AV4" s="510" t="s">
        <v>24</v>
      </c>
      <c r="AW4" s="296" t="s">
        <v>25</v>
      </c>
      <c r="AX4" s="511" t="s">
        <v>77</v>
      </c>
      <c r="AY4" s="496" t="s">
        <v>22</v>
      </c>
      <c r="AZ4" s="496" t="s">
        <v>23</v>
      </c>
      <c r="BA4" s="496" t="s">
        <v>24</v>
      </c>
      <c r="BB4" s="296" t="s">
        <v>25</v>
      </c>
      <c r="BC4" s="497" t="s">
        <v>77</v>
      </c>
      <c r="BD4" s="283" t="s">
        <v>22</v>
      </c>
      <c r="BE4" s="283" t="s">
        <v>23</v>
      </c>
      <c r="BF4" s="283" t="s">
        <v>24</v>
      </c>
      <c r="BG4" s="296" t="s">
        <v>25</v>
      </c>
      <c r="BH4" s="284" t="s">
        <v>77</v>
      </c>
      <c r="BI4" s="746" t="s">
        <v>22</v>
      </c>
      <c r="BJ4" s="746" t="s">
        <v>23</v>
      </c>
      <c r="BK4" s="746" t="s">
        <v>24</v>
      </c>
      <c r="BL4" s="296" t="s">
        <v>25</v>
      </c>
      <c r="BM4" s="748" t="s">
        <v>77</v>
      </c>
      <c r="BN4" s="656" t="s">
        <v>22</v>
      </c>
      <c r="BO4" s="656" t="s">
        <v>23</v>
      </c>
      <c r="BP4" s="656" t="s">
        <v>24</v>
      </c>
      <c r="BQ4" s="296" t="s">
        <v>25</v>
      </c>
      <c r="BR4" s="657" t="s">
        <v>77</v>
      </c>
      <c r="BS4" s="590" t="s">
        <v>22</v>
      </c>
      <c r="BT4" s="590" t="s">
        <v>23</v>
      </c>
      <c r="BU4" s="590" t="s">
        <v>24</v>
      </c>
      <c r="BV4" s="296" t="s">
        <v>25</v>
      </c>
      <c r="BW4" s="591" t="s">
        <v>77</v>
      </c>
      <c r="BX4" s="283" t="s">
        <v>22</v>
      </c>
      <c r="BY4" s="283" t="s">
        <v>23</v>
      </c>
      <c r="BZ4" s="283" t="s">
        <v>24</v>
      </c>
      <c r="CA4" s="296" t="s">
        <v>25</v>
      </c>
      <c r="CB4" s="284" t="s">
        <v>77</v>
      </c>
      <c r="CC4" s="779" t="s">
        <v>22</v>
      </c>
      <c r="CD4" s="779" t="s">
        <v>23</v>
      </c>
      <c r="CE4" s="779" t="s">
        <v>24</v>
      </c>
      <c r="CF4" s="296" t="s">
        <v>25</v>
      </c>
      <c r="CG4" s="780" t="s">
        <v>77</v>
      </c>
      <c r="CH4" s="283" t="s">
        <v>22</v>
      </c>
      <c r="CI4" s="283" t="s">
        <v>23</v>
      </c>
      <c r="CJ4" s="283" t="s">
        <v>24</v>
      </c>
      <c r="CK4" s="296" t="s">
        <v>25</v>
      </c>
      <c r="CL4" s="284" t="s">
        <v>77</v>
      </c>
      <c r="CM4" s="461" t="s">
        <v>22</v>
      </c>
      <c r="CN4" s="461" t="s">
        <v>23</v>
      </c>
      <c r="CO4" s="461" t="s">
        <v>24</v>
      </c>
      <c r="CP4" s="296" t="s">
        <v>25</v>
      </c>
      <c r="CQ4" s="462" t="s">
        <v>77</v>
      </c>
      <c r="CR4" s="283" t="s">
        <v>22</v>
      </c>
      <c r="CS4" s="283" t="s">
        <v>23</v>
      </c>
      <c r="CT4" s="283" t="s">
        <v>24</v>
      </c>
      <c r="CU4" s="296" t="s">
        <v>25</v>
      </c>
      <c r="CV4" s="284" t="s">
        <v>77</v>
      </c>
      <c r="CW4" s="461" t="s">
        <v>22</v>
      </c>
      <c r="CX4" s="461" t="s">
        <v>23</v>
      </c>
      <c r="CY4" s="461" t="s">
        <v>24</v>
      </c>
      <c r="CZ4" s="296" t="s">
        <v>25</v>
      </c>
      <c r="DA4" s="462" t="s">
        <v>77</v>
      </c>
      <c r="DB4" s="760" t="s">
        <v>22</v>
      </c>
      <c r="DC4" s="760" t="s">
        <v>23</v>
      </c>
      <c r="DD4" s="760" t="s">
        <v>24</v>
      </c>
      <c r="DE4" s="296" t="s">
        <v>25</v>
      </c>
      <c r="DF4" s="761" t="s">
        <v>77</v>
      </c>
      <c r="DG4" s="283" t="s">
        <v>22</v>
      </c>
      <c r="DH4" s="283" t="s">
        <v>23</v>
      </c>
      <c r="DI4" s="283" t="s">
        <v>24</v>
      </c>
      <c r="DJ4" s="296" t="s">
        <v>25</v>
      </c>
      <c r="DK4" s="284" t="s">
        <v>77</v>
      </c>
      <c r="DL4" s="714" t="s">
        <v>22</v>
      </c>
      <c r="DM4" s="714" t="s">
        <v>23</v>
      </c>
      <c r="DN4" s="714" t="s">
        <v>24</v>
      </c>
      <c r="DO4" s="296" t="s">
        <v>25</v>
      </c>
      <c r="DP4" s="715" t="s">
        <v>77</v>
      </c>
      <c r="DQ4" s="283" t="s">
        <v>22</v>
      </c>
      <c r="DR4" s="283" t="s">
        <v>23</v>
      </c>
      <c r="DS4" s="283" t="s">
        <v>24</v>
      </c>
      <c r="DT4" s="296" t="s">
        <v>25</v>
      </c>
      <c r="DU4" s="284" t="s">
        <v>77</v>
      </c>
      <c r="DV4" s="436" t="s">
        <v>22</v>
      </c>
      <c r="DW4" s="436" t="s">
        <v>23</v>
      </c>
      <c r="DX4" s="436" t="s">
        <v>24</v>
      </c>
      <c r="DY4" s="296" t="s">
        <v>25</v>
      </c>
      <c r="DZ4" s="437" t="s">
        <v>77</v>
      </c>
      <c r="EA4" s="783" t="s">
        <v>22</v>
      </c>
      <c r="EB4" s="783" t="s">
        <v>23</v>
      </c>
      <c r="EC4" s="783" t="s">
        <v>24</v>
      </c>
      <c r="ED4" s="296" t="s">
        <v>25</v>
      </c>
      <c r="EE4" s="784" t="s">
        <v>77</v>
      </c>
      <c r="EF4" s="779" t="s">
        <v>22</v>
      </c>
      <c r="EG4" s="779" t="s">
        <v>23</v>
      </c>
      <c r="EH4" s="779" t="s">
        <v>24</v>
      </c>
      <c r="EI4" s="296" t="s">
        <v>25</v>
      </c>
      <c r="EJ4" s="780" t="s">
        <v>77</v>
      </c>
      <c r="EK4" s="487" t="s">
        <v>22</v>
      </c>
      <c r="EL4" s="487" t="s">
        <v>23</v>
      </c>
      <c r="EM4" s="487" t="s">
        <v>24</v>
      </c>
      <c r="EN4" s="296" t="s">
        <v>25</v>
      </c>
      <c r="EO4" s="488" t="s">
        <v>77</v>
      </c>
      <c r="EP4" s="487" t="s">
        <v>22</v>
      </c>
      <c r="EQ4" s="487" t="s">
        <v>23</v>
      </c>
      <c r="ER4" s="487" t="s">
        <v>24</v>
      </c>
      <c r="ES4" s="296" t="s">
        <v>25</v>
      </c>
      <c r="ET4" s="488" t="s">
        <v>77</v>
      </c>
      <c r="EU4" s="491" t="s">
        <v>22</v>
      </c>
      <c r="EV4" s="491" t="s">
        <v>23</v>
      </c>
      <c r="EW4" s="491" t="s">
        <v>24</v>
      </c>
      <c r="EX4" s="296" t="s">
        <v>25</v>
      </c>
      <c r="EY4" s="492" t="s">
        <v>77</v>
      </c>
      <c r="EZ4" s="517" t="s">
        <v>22</v>
      </c>
      <c r="FA4" s="517" t="s">
        <v>23</v>
      </c>
      <c r="FB4" s="517" t="s">
        <v>24</v>
      </c>
      <c r="FC4" s="517" t="s">
        <v>25</v>
      </c>
      <c r="FD4" s="520" t="s">
        <v>77</v>
      </c>
      <c r="FE4" s="783" t="s">
        <v>22</v>
      </c>
      <c r="FF4" s="783" t="s">
        <v>23</v>
      </c>
      <c r="FG4" s="783" t="s">
        <v>24</v>
      </c>
      <c r="FH4" s="783" t="s">
        <v>25</v>
      </c>
      <c r="FI4" s="784" t="s">
        <v>77</v>
      </c>
      <c r="FJ4" s="783"/>
      <c r="FK4" s="783"/>
      <c r="FL4" s="783"/>
      <c r="FM4" s="783"/>
      <c r="FN4" s="783"/>
    </row>
    <row r="5" spans="1:170" s="308" customFormat="1" ht="65" thickTop="1" thickBot="1">
      <c r="A5" s="867" t="s">
        <v>222</v>
      </c>
      <c r="B5" s="867"/>
      <c r="C5" s="867"/>
      <c r="D5" s="867"/>
      <c r="E5" s="868"/>
      <c r="F5" s="676" t="s">
        <v>359</v>
      </c>
      <c r="G5" s="307">
        <f t="shared" ref="G5:J5" si="0">SUM(G15+G16+G17+G19+G23+G26+G27+G29+G33+G34+G35+G36+G38+G39+G41+G44+G48+G50+G51+G54+G56+G57+G58+G59+G62+G63+G64+G65+G68+G70+G73+G77+G80+G82+G84)</f>
        <v>0</v>
      </c>
      <c r="H5" s="676">
        <f>SUM(H23+H26+H27+H29+H33+H34+H35+H36+H38+H39+H41+H44+H48+H50+H51+H54+H56+H57+H58+H59+H62+H63+H64+H65+H68+H70+H73+H77+H80+H82+H84)</f>
        <v>0</v>
      </c>
      <c r="I5" s="676" t="s">
        <v>610</v>
      </c>
      <c r="J5" s="307">
        <f t="shared" si="0"/>
        <v>0</v>
      </c>
      <c r="K5" s="307">
        <f>SUM(K15+K17+K18+K19+K21+K22+K23+K26+K27+K29+K33+K34+K35+K36+K38+K39+K41+K44+K48+K50+K51+K54+K56+K57+K58+K59+K62+K63+K64+K65+K68+K70+K73+K77+K80+K82+K84)</f>
        <v>0</v>
      </c>
      <c r="L5" s="307">
        <f t="shared" ref="L5:BC5" si="1">SUM(L15+L16+L17+L18+L19+L21+L22+L23+L26+L27+L29+L33+L34+L35+L36+L38+L39+L41+L44+L48+L50+L51+L54+L56+L57+L58+L59+L62+L63+L64+L65+L68+L70+L73+L77+L80+L82+L84)</f>
        <v>2</v>
      </c>
      <c r="M5" s="307">
        <f t="shared" si="1"/>
        <v>2</v>
      </c>
      <c r="N5" s="307">
        <f t="shared" si="1"/>
        <v>-3</v>
      </c>
      <c r="O5" s="307">
        <f t="shared" si="1"/>
        <v>10</v>
      </c>
      <c r="P5" s="307">
        <f>SUM(P15+P16+P17+P18+P19+P21+P26+P27+P29+P35+P36+P38+P39+P41+P44+P48+P50+P51+P54+P56+P57+P58+P59+P62+P63+P64+P65+P68+P70+P73+P77+P80+P82+P84)</f>
        <v>2</v>
      </c>
      <c r="Q5" s="307">
        <f t="shared" si="1"/>
        <v>3</v>
      </c>
      <c r="R5" s="307">
        <f t="shared" si="1"/>
        <v>5</v>
      </c>
      <c r="S5" s="307">
        <f t="shared" si="1"/>
        <v>3</v>
      </c>
      <c r="T5" s="307">
        <f t="shared" si="1"/>
        <v>10</v>
      </c>
      <c r="U5" s="307">
        <f>SUM(U33+U34+U35+U36+U38+U39+U41+U44+U48+U50+U51+U54+U56+U57+U58+U59+U62+U63+U64+U65+U68+U70+U73+U77+U80+U82+U84)</f>
        <v>1</v>
      </c>
      <c r="V5" s="307">
        <f t="shared" si="1"/>
        <v>3</v>
      </c>
      <c r="W5" s="307">
        <f t="shared" si="1"/>
        <v>4</v>
      </c>
      <c r="X5" s="307">
        <f t="shared" si="1"/>
        <v>7</v>
      </c>
      <c r="Y5" s="307">
        <f t="shared" si="1"/>
        <v>10</v>
      </c>
      <c r="Z5" s="307">
        <f>SUM(Z18+Z19+Z21+Z22+Z23+Z26+Z27+Z29+Z33+Z345+Z36+Z44+Z48+Z50+Z51+Z54+Z56+Z57+Z58+Z59+Z62+Z63+Z64+Z65+Z68+Z70+Z73+Z77+Z80+Z82+Z84)</f>
        <v>0</v>
      </c>
      <c r="AA5" s="307">
        <f t="shared" si="1"/>
        <v>7</v>
      </c>
      <c r="AB5" s="307">
        <f t="shared" si="1"/>
        <v>7</v>
      </c>
      <c r="AC5" s="307">
        <f t="shared" si="1"/>
        <v>4</v>
      </c>
      <c r="AD5" s="307">
        <f t="shared" si="1"/>
        <v>13</v>
      </c>
      <c r="AE5" s="307">
        <f>SUM(AE38+AE39+AE41+AE44+AE48+AE50+AE51+AE54+AE56+AE57+AE58+AE59+AE62+AE63+AE64+AE65+AE68+AE70+AE73+AE77+AE80+AE82+AE84)</f>
        <v>0</v>
      </c>
      <c r="AF5" s="307">
        <f t="shared" si="1"/>
        <v>0</v>
      </c>
      <c r="AG5" s="307">
        <f t="shared" si="1"/>
        <v>0</v>
      </c>
      <c r="AH5" s="307">
        <f t="shared" si="1"/>
        <v>-2</v>
      </c>
      <c r="AI5" s="307">
        <f t="shared" si="1"/>
        <v>0</v>
      </c>
      <c r="AJ5" s="307">
        <f>SUM(AJ17+AJ18+AJ19+AJ21+AJ22+AJ23+AJ26+AJ27+AJ29+AJ33+AJ34+AJ35+AJ36+AJ44+AJ48+AJ50+AJ51+AJ54+AJ56+AJ57+AJ58+AJ59+AJ62+AJ63+AJ64+AJ65+AJ68+AJ70+AJ73+AJ77+AJ80+AJ82+AJ84)</f>
        <v>1</v>
      </c>
      <c r="AK5" s="307">
        <f t="shared" si="1"/>
        <v>1</v>
      </c>
      <c r="AL5" s="307">
        <f t="shared" si="1"/>
        <v>2</v>
      </c>
      <c r="AM5" s="307">
        <f t="shared" si="1"/>
        <v>0</v>
      </c>
      <c r="AN5" s="307">
        <f t="shared" si="1"/>
        <v>2</v>
      </c>
      <c r="AO5" s="307">
        <f>SUM(AO33+AO35+AO36+AO44+AO48+AO50+AO51+AO54+AO56+AO57+AO58+AO59+AO62+AO63+AO64+AO65+AO68+AO70+AO73+AO77+AO80+AO82+AO84)</f>
        <v>0</v>
      </c>
      <c r="AP5" s="307">
        <f t="shared" si="1"/>
        <v>0</v>
      </c>
      <c r="AQ5" s="307">
        <f t="shared" si="1"/>
        <v>0</v>
      </c>
      <c r="AR5" s="307">
        <f>SUM(AR29+AR33+AR34+AR35+AR36+AR38+AR39+AR41+AR44+AR48+AR50+AR51+AR54+AR56+AR57+AR58+AR59+AR62+AR63+AR64+AR65+AR68+AR70+AR73+AR77+AR80+AR82+AR84)</f>
        <v>-2</v>
      </c>
      <c r="AS5" s="307">
        <f t="shared" si="1"/>
        <v>0</v>
      </c>
      <c r="AT5" s="307">
        <f t="shared" si="1"/>
        <v>2</v>
      </c>
      <c r="AU5" s="307">
        <f t="shared" si="1"/>
        <v>9</v>
      </c>
      <c r="AV5" s="307">
        <f t="shared" si="1"/>
        <v>11</v>
      </c>
      <c r="AW5" s="307">
        <f t="shared" si="1"/>
        <v>-5</v>
      </c>
      <c r="AX5" s="307">
        <f t="shared" si="1"/>
        <v>4</v>
      </c>
      <c r="AY5" s="307">
        <f>SUM(AY15+AY16+AY17+AY18+AY19+AY21+AY22+AY23+AY26+AY27+AY29+AY33+AY34+AY35+AY36+AY38+AY44+AY48+AY50+AY51+AY54+AY56+AY57+AY58+AY59+AY62+AY63+AY64+AY65+AY68+AY70+AY73+AY77+AY80+AY82+AY84)</f>
        <v>3</v>
      </c>
      <c r="AZ5" s="307">
        <f t="shared" si="1"/>
        <v>3</v>
      </c>
      <c r="BA5" s="307">
        <f t="shared" si="1"/>
        <v>6</v>
      </c>
      <c r="BB5" s="307">
        <f t="shared" si="1"/>
        <v>-1</v>
      </c>
      <c r="BC5" s="307">
        <f t="shared" si="1"/>
        <v>35</v>
      </c>
      <c r="BD5" s="307">
        <f>SUM(BD15+BD16+BD17+BD18+BD19+BD21+BD22+BD23+BD26+BD27+BD29+BD33+BD34+BD35+BD36+BD38++BD44+BD48+BD50+BD51+BD54+BD56+BD57+BD58+BD59+BD62+BD63+BD64+BD65+BD68+BD70+BD73+BD77+BD80+BD82+BD84)</f>
        <v>2</v>
      </c>
      <c r="BE5" s="307">
        <f t="shared" ref="BE5:DZ5" si="2">SUM(BE15+BE16+BE17+BE18+BE19+BE21+BE22+BE23+BE26+BE27+BE29+BE33+BE34+BE35+BE36+BE38+BE39+BE41+BE44+BE48+BE50+BE51+BE54+BE56+BE57+BE58+BE59+BE62+BE63+BE64+BE65+BE68+BE70+BE73+BE77+BE80+BE82+BE84)</f>
        <v>5</v>
      </c>
      <c r="BF5" s="307">
        <f t="shared" si="2"/>
        <v>7</v>
      </c>
      <c r="BG5" s="307">
        <f t="shared" si="2"/>
        <v>2</v>
      </c>
      <c r="BH5" s="307">
        <f t="shared" si="2"/>
        <v>6</v>
      </c>
      <c r="BI5" s="307">
        <f>SUM(BI36+BI41+BI44+BI48+BI50+BI51+BI54+BI56+BI57+BI58+BI59+BI62+BI63+BI64+BI65+BI68+BI70+BI73+BI77+BI80+BI82+BI84)</f>
        <v>1</v>
      </c>
      <c r="BJ5" s="307">
        <f t="shared" si="2"/>
        <v>0</v>
      </c>
      <c r="BK5" s="307">
        <f t="shared" si="2"/>
        <v>1</v>
      </c>
      <c r="BL5" s="307">
        <f t="shared" si="2"/>
        <v>1</v>
      </c>
      <c r="BM5" s="307">
        <f t="shared" si="2"/>
        <v>9</v>
      </c>
      <c r="BN5" s="307">
        <f t="shared" si="2"/>
        <v>2</v>
      </c>
      <c r="BO5" s="307">
        <f t="shared" si="2"/>
        <v>5</v>
      </c>
      <c r="BP5" s="307">
        <f t="shared" si="2"/>
        <v>7</v>
      </c>
      <c r="BQ5" s="307">
        <f t="shared" si="2"/>
        <v>-4</v>
      </c>
      <c r="BR5" s="307">
        <f t="shared" si="2"/>
        <v>23</v>
      </c>
      <c r="BS5" s="307">
        <f>SUM(BS15+BS16+BS33+BS34+BS35+BS41+BS44+BS48+BS50+BS51+BS54+BS56+BS57+BS58+BS59+BS62+BS63+BS64+BS65+BS68+BS70+BS73+BS77+BS80+BS82+BS84)</f>
        <v>1</v>
      </c>
      <c r="BT5" s="307">
        <f t="shared" si="2"/>
        <v>1</v>
      </c>
      <c r="BU5" s="307">
        <f t="shared" si="2"/>
        <v>2</v>
      </c>
      <c r="BV5" s="307">
        <f t="shared" si="2"/>
        <v>1</v>
      </c>
      <c r="BW5" s="307">
        <f t="shared" si="2"/>
        <v>13</v>
      </c>
      <c r="BX5" s="307">
        <f>SUM(BX15+BX16+BX17+BX18+BX19+BX21+BX22+BX23+BX26+BX27+BX36+BX38+BX44+BX48+BX50+BX51+BX54+BX56+BX57+BX58+BX59+BX62+BX63+BX64+BX65+BX68+BX70+BX73+BX77+BX80+BX82+BX84)</f>
        <v>5</v>
      </c>
      <c r="BY5" s="307">
        <f t="shared" si="2"/>
        <v>4</v>
      </c>
      <c r="BZ5" s="307">
        <f t="shared" si="2"/>
        <v>9</v>
      </c>
      <c r="CA5" s="307">
        <f t="shared" si="2"/>
        <v>-8</v>
      </c>
      <c r="CB5" s="307">
        <f t="shared" si="2"/>
        <v>8</v>
      </c>
      <c r="CC5" s="307">
        <f>SUM(CC38+CC39+CC41+CC44+CC48+CC50+CC51+CC54+CC56+CC57+CC58+CC59+CC62+CC63+CC64+CC65+CC68+CC70+CC73+CC77+CC80+CC82+CC84)</f>
        <v>0</v>
      </c>
      <c r="CD5" s="307">
        <f t="shared" si="2"/>
        <v>0</v>
      </c>
      <c r="CE5" s="307">
        <f t="shared" si="2"/>
        <v>0</v>
      </c>
      <c r="CF5" s="307">
        <f t="shared" si="2"/>
        <v>0</v>
      </c>
      <c r="CG5" s="307">
        <f t="shared" si="2"/>
        <v>4</v>
      </c>
      <c r="CH5" s="307">
        <f>SUM(CH18+CH19+CH21+CH22+CH23+CH26+CH27+CH29+CH33+CH34+CH35+CH44+CH48+CH50+CH51+CH54+CH56+CH57+CH58+CH59+CH62+CH63+CH64+CH65+CH68+CH70+CH73+CH77+CH80+CH82+CH84)</f>
        <v>4</v>
      </c>
      <c r="CI5" s="307">
        <f t="shared" si="2"/>
        <v>4</v>
      </c>
      <c r="CJ5" s="307">
        <f t="shared" si="2"/>
        <v>8</v>
      </c>
      <c r="CK5" s="307">
        <f t="shared" si="2"/>
        <v>-4</v>
      </c>
      <c r="CL5" s="307">
        <f t="shared" si="2"/>
        <v>2</v>
      </c>
      <c r="CM5" s="307">
        <f>SUM(CM15+CM16+CM17+CM21+CM22+CM23+CM26+CM27+CM29+CM33+CM34+CM44+CM48+CM50+CM51+CM54+CM56+CM57+CM58+CM59+CM62+CM63+CM64+CM65+CM68+CM70+CM73+CM77+CM80+CM82+CM84)</f>
        <v>6</v>
      </c>
      <c r="CN5" s="307">
        <f t="shared" si="2"/>
        <v>4</v>
      </c>
      <c r="CO5" s="307">
        <f t="shared" si="2"/>
        <v>10</v>
      </c>
      <c r="CP5" s="307">
        <f t="shared" si="2"/>
        <v>0</v>
      </c>
      <c r="CQ5" s="307">
        <f t="shared" si="2"/>
        <v>6</v>
      </c>
      <c r="CR5" s="307">
        <f>SUM(CR15+CR16+CR17+CR183+CR39+CR41+CR44+CR48+CR50+CR51+CR54+CR56+CR57+CR58+CR59+CR62+CR63+CR64+CR65+CR68+CR70+CR73+CR77+CR80+CR82+CR84)</f>
        <v>3</v>
      </c>
      <c r="CS5" s="307">
        <f t="shared" si="2"/>
        <v>2</v>
      </c>
      <c r="CT5" s="307">
        <f t="shared" si="2"/>
        <v>5</v>
      </c>
      <c r="CU5" s="307">
        <f t="shared" si="2"/>
        <v>3</v>
      </c>
      <c r="CV5" s="307">
        <f t="shared" si="2"/>
        <v>2</v>
      </c>
      <c r="CW5" s="307">
        <f>SUM(CW15+CW16+CW17+CW18+CW19+CW21+CW22+CW44+CW48+CW50+CW51+CW54+CW56+CW57+CW58+CW59+CW62+CW63+CW64+CW65+CW68+CW70+CW73+CW77+CW80+CW82+CW84)</f>
        <v>0</v>
      </c>
      <c r="CX5" s="307">
        <f t="shared" si="2"/>
        <v>1</v>
      </c>
      <c r="CY5" s="307">
        <f t="shared" si="2"/>
        <v>1</v>
      </c>
      <c r="CZ5" s="307">
        <f t="shared" si="2"/>
        <v>2</v>
      </c>
      <c r="DA5" s="307">
        <f t="shared" si="2"/>
        <v>23</v>
      </c>
      <c r="DB5" s="307">
        <f>SUM(DB34+DB35+DB36+DB38+DB39+DB41+DB44+DB48+DB50+DB51+DB54+DB56+DB57+DB58+DB59+DB62+DB63+DB64+DB65+DB68+DB70+DB73+DB77+DB80+DB82+DB84)</f>
        <v>0</v>
      </c>
      <c r="DC5" s="307">
        <f t="shared" si="2"/>
        <v>1</v>
      </c>
      <c r="DD5" s="307">
        <f t="shared" si="2"/>
        <v>1</v>
      </c>
      <c r="DE5" s="307">
        <f t="shared" si="2"/>
        <v>-1</v>
      </c>
      <c r="DF5" s="307">
        <f t="shared" si="2"/>
        <v>15</v>
      </c>
      <c r="DG5" s="307">
        <f>SUM(DG23+DG26+DG27+DG29+DG33+DG34+DG35+DG36+DG38+DG39+DG41+DG44+DG48+DG50+DG51+DG54+DG56+DG57+DG58+DG59+DG62+DG63+DG64+DG65+DG68+DG70+DG73+DG77+DG80+DG82+DG84)</f>
        <v>4</v>
      </c>
      <c r="DH5" s="307">
        <f t="shared" si="2"/>
        <v>5</v>
      </c>
      <c r="DI5" s="307">
        <f t="shared" si="2"/>
        <v>9</v>
      </c>
      <c r="DJ5" s="307">
        <f t="shared" si="2"/>
        <v>0</v>
      </c>
      <c r="DK5" s="307">
        <f t="shared" si="2"/>
        <v>6</v>
      </c>
      <c r="DL5" s="307">
        <f>SUM(DL33+DL34+DL38+DL44+DL48+DL50+DL51+DL54+DL56+DL57+DL58+DL59+DL62+DL63+DL64+DL65+DL68+DL70+DL73+DL77+DL80+DL82+DL84)</f>
        <v>0</v>
      </c>
      <c r="DM5" s="307">
        <f t="shared" si="2"/>
        <v>1</v>
      </c>
      <c r="DN5" s="307">
        <f t="shared" si="2"/>
        <v>1</v>
      </c>
      <c r="DO5" s="307">
        <f t="shared" si="2"/>
        <v>0</v>
      </c>
      <c r="DP5" s="307">
        <f t="shared" si="2"/>
        <v>0</v>
      </c>
      <c r="DQ5" s="307">
        <f>SUM(DQ15+DQ16+DQ17+DQ18+DQ19+DQ21+DQ22+DQ23+DQ26+DQ27+DQ29+DQ33+DQ34+DQ35+DQ36+DQ38+DQ39+DQ44+DQ48+DQ50+DQ51+DQ54+DQ56+DQ57+DQ58+DQ59+DQ62+DQ63+DQ64+DQ65+DQ68+DQ70+DQ73+DQ77+DQ80+DQ82+DQ84)</f>
        <v>1</v>
      </c>
      <c r="DR5" s="307">
        <f t="shared" si="2"/>
        <v>6</v>
      </c>
      <c r="DS5" s="307">
        <f t="shared" si="2"/>
        <v>7</v>
      </c>
      <c r="DT5" s="307">
        <f t="shared" si="2"/>
        <v>-4</v>
      </c>
      <c r="DU5" s="307">
        <f t="shared" si="2"/>
        <v>20</v>
      </c>
      <c r="DV5" s="307">
        <f>SUM(DV15+DV44+DV48+DV50+DV51+DV54+DV56+DV57+DV58+DV59+DV62+DV63+DV64+DV65+DV68+DV70+DV73+DV77+DV80+DV82+DV84)</f>
        <v>0</v>
      </c>
      <c r="DW5" s="307">
        <f t="shared" si="2"/>
        <v>1</v>
      </c>
      <c r="DX5" s="307">
        <f>SUM(DX15+DX16+DX17+DX18+DX19+DX21++DX23+DX26+DX27+DX29+DX33+DX34+DX35+DX36+DX38+DX39+DX41+DX44+DX48+DX50+DX51+DX54+DX56+DX57+DX58+DX59+DX62+DX63+DX64+DX65+DX68+DX70+DX73+DX77+DX80+DX82+DX84)</f>
        <v>1</v>
      </c>
      <c r="DY5" s="307">
        <f t="shared" si="2"/>
        <v>2</v>
      </c>
      <c r="DZ5" s="307">
        <f t="shared" si="2"/>
        <v>0</v>
      </c>
      <c r="EA5" s="307">
        <f>SUM(EA39+EA41+EA44+EA48+EA50+EA51+EA54+EA56+EA57+EA58+EA59+EA62+EA63+EA64+EA65+EA68+EA70+EA73+EA77+EA80+EA82+EA84)</f>
        <v>0</v>
      </c>
      <c r="EB5" s="307">
        <f t="shared" ref="EB5:EE5" si="3">SUM(EB15+EB16+EB17+EB18+EB19+EB21+EB22+EB23+EB26+EB27+EB29+EB33+EB34+EB35+EB36+EB38+EB39+EB41+EB44+EB48+EB50+EB51+EB54+EB56+EB57+EB58+EB59+EB62+EB63+EB64+EB65+EB68+EB70+EB73+EB77+EB80+EB82+EB84)</f>
        <v>0</v>
      </c>
      <c r="EC5" s="307">
        <f t="shared" si="3"/>
        <v>0</v>
      </c>
      <c r="ED5" s="307">
        <f t="shared" si="3"/>
        <v>-1</v>
      </c>
      <c r="EE5" s="307">
        <f t="shared" si="3"/>
        <v>0</v>
      </c>
      <c r="EF5" s="307">
        <f>SUM(EF38+EF39+EF41+EF44+EF48+EF50+EF51+EF54+EF56+EF57+EF58+EF59+EF62+EF63+EF64+EF65+EF68+EF70+EF73+EF77+EF80+EF82+EF84)</f>
        <v>0</v>
      </c>
      <c r="EG5" s="307">
        <f t="shared" ref="EG5:EJ5" si="4">SUM(EG15+EG16+EG17+EG18+EG19+EG21+EG22+EG23+EG26+EG27+EG29+EG33+EG34+EG35+EG36+EG38+EG39+EG41+EG44+EG48+EG50+EG51+EG54+EG56+EG57+EG58+EG59+EG62+EG63+EG64+EG65+EG68+EG70+EG73+EG77+EG80+EG82+EG84)</f>
        <v>0</v>
      </c>
      <c r="EH5" s="307">
        <f t="shared" si="4"/>
        <v>0</v>
      </c>
      <c r="EI5" s="307">
        <f t="shared" si="4"/>
        <v>0</v>
      </c>
      <c r="EJ5" s="307">
        <f t="shared" si="4"/>
        <v>2</v>
      </c>
      <c r="EK5" s="307">
        <f>SUM(EK15+EK16+EK17+EK18+EK19+EK21+EK22+EK26+EK27+EK33+EK34+EK35+EK36+EK38+EK39+EK41+EK44+EK48+EK50+EK51+EK54+EK56+EK57+EK58+EK59+EK62+EK63+EK64+EK65+EK68+EK70+EK73+EK77+EK80+EK82+EK84)</f>
        <v>5</v>
      </c>
      <c r="EL5" s="307">
        <f t="shared" ref="EL5:EY5" si="5">SUM(EL15+EL16+EL17+EL18+EL19+EL21+EL22+EL23+EL26+EL27+EL29+EL33+EL34+EL35+EL36+EL38+EL39+EL41+EL44+EL48+EL50+EL51+EL54+EL56+EL57+EL58+EL59+EL62+EL63+EL64+EL65+EL68+EL70+EL73+EL77+EL80+EL82+EL84)</f>
        <v>5</v>
      </c>
      <c r="EM5" s="307">
        <f t="shared" si="5"/>
        <v>10</v>
      </c>
      <c r="EN5" s="307">
        <f t="shared" si="5"/>
        <v>-6</v>
      </c>
      <c r="EO5" s="307">
        <f t="shared" si="5"/>
        <v>8</v>
      </c>
      <c r="EP5" s="307">
        <f>SUM(EP16+EP17+EP18+EP19+EP21+EP22+EP23+EP26+EP27+EP29+EP33+EP34+EP35+EP36+EP38+EP39+EP41+EP44+EP48+EP50+EP51+EP54+EP56+EP57+EP58+EP59+EP62+EP63+EP64+EP65+EP68+EP70+EP73+EP77+EP80+EP82+EP84)</f>
        <v>0</v>
      </c>
      <c r="EQ5" s="307">
        <f t="shared" si="5"/>
        <v>1</v>
      </c>
      <c r="ER5" s="307">
        <f t="shared" si="5"/>
        <v>1</v>
      </c>
      <c r="ES5" s="307">
        <f t="shared" si="5"/>
        <v>-9</v>
      </c>
      <c r="ET5" s="307">
        <f t="shared" si="5"/>
        <v>2</v>
      </c>
      <c r="EU5" s="307">
        <f>SUM(EU21+EU22+EU23+EU26+EU27+EU29+EU33+EU34+EU35+EU36+EU38+EU39+EU41+EU44+EU48+EU50+EU51+EU54+EU56+EU57+EU58+EU59+EU62+EU63+EU64+EU65+EU68+EU70+EU73+EU77+EU80+EU82+EU84)</f>
        <v>3</v>
      </c>
      <c r="EV5" s="307">
        <f t="shared" si="5"/>
        <v>4</v>
      </c>
      <c r="EW5" s="307">
        <f t="shared" si="5"/>
        <v>7</v>
      </c>
      <c r="EX5" s="307">
        <f t="shared" si="5"/>
        <v>2</v>
      </c>
      <c r="EY5" s="307">
        <f t="shared" si="5"/>
        <v>12</v>
      </c>
      <c r="EZ5" s="307">
        <f>SUM(EZ15+EZ16+EZ17+EZ18+EZ19+EZ21+EZ22+EZ23+EZ44+EZ48+EZ50+EZ51+EZ54+EZ56+EZ57+EZ58+EZ59+EZ62+EZ63+EZ64+EZ65+EZ68+EZ70+EZ73+EZ77+EZ80+EZ82+EZ84)</f>
        <v>2</v>
      </c>
      <c r="FA5" s="307">
        <f>SUM(FA15+FA16+FA17+FA18+FA19+FA21+FA22+FA23+FA26+FA27+FA29+FA33+FA34+FA35+FA36+FA38+FA39+FA41+FA44+FA48+FA50+FA51+FA54+FA56+FA57+FA58+FA59+FA62+FA63+FA64+FA65+FA68+FA70+FA73+FA77+FA80+FA82+FA84)</f>
        <v>5</v>
      </c>
      <c r="FB5" s="307">
        <f>SUM(FB15+FB16+FB17+FB18+FB19+FB21+FB22+FB23+FB26+FB27+FB29+FB33+FB34+FB35+FB36+FB38+FB39+FB41+FB44+FB48+FB50+FB51+FB54+FB56+FB57+FB58+FB59+FB62+FB63+FB64+FB65+FB68+FB70+FB73+FB77+FB80+FB82+FB84)</f>
        <v>7</v>
      </c>
      <c r="FC5" s="307">
        <f>SUM(FC15+FC16+FC17+FC18+FC19+FC21+FC22+FC23+FC26+FC27+FC29+FC33+FC34+FC35+FC36+FC38+FC39+FC41+FC44+FC48+FC50+FC51+FC54+FC56+FC57+FC58+FC59+FC62+FC63+FC64+FC65+FC68+FC70+FC73+FC77+FC80+FC82+FC84)</f>
        <v>-1</v>
      </c>
      <c r="FD5" s="307">
        <f>SUM(FD15+FD16+FD17+FD18+FD19+FD21+FD22+FD23+FD26+FD27+FD29+FD33+FD34+FD35+FD36+FD38+FD39+FD41+FD44+FD48+FD50+FD51+FD54+FD56+FD57+FD58+FD59+FD62+FD63+FD64+FD65+FD68+FD70+FD73+FD77+FD80+FD82+FD84)</f>
        <v>6</v>
      </c>
      <c r="FE5" s="307">
        <f>SUM(FE39+FE41+FE44+FE48+FE50+FE51+FE54+FE56+FE57+FE58+FE59+FE62+FE63+FE64+FE65+FE68+FE70+FE73+FE77+FE80+FE82+FE84)</f>
        <v>1</v>
      </c>
      <c r="FF5" s="307">
        <f t="shared" ref="FF5:FI5" si="6">SUM(FF15+FF16+FF17+FF18+FF19+FF21+FF22+FF23+FF26+FF27+FF29+FF33+FF34+FF35+FF36+FF38+FF39+FF41+FF44+FF48+FF50+FF51+FF54+FF56+FF57+FF58+FF59+FF62+FF63+FF64+FF65+FF68+FF70+FF73+FF77+FF80+FF82+FF84)</f>
        <v>0</v>
      </c>
      <c r="FG5" s="307">
        <f t="shared" si="6"/>
        <v>1</v>
      </c>
      <c r="FH5" s="307">
        <f t="shared" si="6"/>
        <v>0</v>
      </c>
      <c r="FI5" s="307">
        <f t="shared" si="6"/>
        <v>0</v>
      </c>
      <c r="FJ5" s="307"/>
      <c r="FK5" s="307"/>
      <c r="FL5" s="307"/>
      <c r="FM5" s="307"/>
      <c r="FN5" s="307"/>
    </row>
    <row r="6" spans="1:170" s="310" customFormat="1" ht="65" thickTop="1" thickBot="1">
      <c r="A6" s="878" t="s">
        <v>223</v>
      </c>
      <c r="B6" s="878"/>
      <c r="C6" s="878"/>
      <c r="D6" s="878"/>
      <c r="E6" s="879"/>
      <c r="F6" s="677">
        <f>SUM(F25+F28+F30+F31+F32+F37+F40+F42+F43+F45+F47+F49+F53+F55+F60+F61+F66+F67+F69+F71+F72+F74+F75+F76+F78+F79+F81+F83)</f>
        <v>0</v>
      </c>
      <c r="G6" s="309">
        <f t="shared" ref="G6" si="7">SUM(G8+G9+G11+G12+G13)+G14+G20+G24+G25+G28+G30+G31+G32+G37+G40+G42+G43+G45+G47+G49+G53+G55+G60+G61+G66+G67+G69+G71+G72+G74+G75+G76+G78+G79+G81+G83</f>
        <v>0</v>
      </c>
      <c r="H6" s="677">
        <f>SUM(+H24+H25+H28+H30+H31+H32+H37+H40+H42+H43+H45+H47+H49+H53+H55+H60+H61+H66+H67+H69+H71+H72+H74+H75+H76+H78+H79+H81+H83)</f>
        <v>0</v>
      </c>
      <c r="I6" s="309">
        <v>-3</v>
      </c>
      <c r="J6" s="677">
        <f>SUM(J8+J9+J11+J12+J13)+J14+J20+J24+J25+J28+J30+J31+J32+J37+J40+J42+J43+J45+J47+J49+J53+J55+J60+J61+J66+J67+J69+J71+J72+J74+J75+J76+J78+J79+J81+J83</f>
        <v>0</v>
      </c>
      <c r="K6" s="309">
        <f>SUM(K8+K9+K10+K11+K12+K13)+K14+K24+K25+K28+K30+K31+K32+K40+K42+K43+K45+K47+K49+K53+K55+K60+K61+K66+K67+K69+K71+K72+K74+K75+K76+K78+K79+K81+K83</f>
        <v>0</v>
      </c>
      <c r="L6" s="309">
        <f t="shared" ref="L6:BC6" si="8">SUM(L8+L9+L10+L11+L12+L13)+L14+L20+L24+L25+L28+L30+L31+L32+L37+L40+L42+L43+L45+L47+L49+L53+L55+L60+L61+L66+L67+L69+L71+L72+L74+L75+L76+L78+L79+L81+L83</f>
        <v>1</v>
      </c>
      <c r="M6" s="309">
        <f t="shared" si="8"/>
        <v>1</v>
      </c>
      <c r="N6" s="309">
        <f t="shared" si="8"/>
        <v>0</v>
      </c>
      <c r="O6" s="309">
        <f t="shared" si="8"/>
        <v>4</v>
      </c>
      <c r="P6" s="309">
        <f>SUM(P8+P9+P10+P11+P12+P13)+P14+P20+P28+P30+P31+P32+P37+P40+P42+P43+P45+P47+P49+P53+P55+P60+P61+P66+P67+P69+P71+P72+P74+P75+P76+P78+P79+P81+P83</f>
        <v>0</v>
      </c>
      <c r="Q6" s="309">
        <f t="shared" si="8"/>
        <v>2</v>
      </c>
      <c r="R6" s="309">
        <f t="shared" si="8"/>
        <v>2</v>
      </c>
      <c r="S6" s="309">
        <f t="shared" si="8"/>
        <v>6</v>
      </c>
      <c r="T6" s="309">
        <f t="shared" si="8"/>
        <v>14</v>
      </c>
      <c r="U6" s="309">
        <f>SUM(U37+U40+U42+U43+U45+U47+U49+U53+U55+U60+U61+U66+U67+U69+U71+U72+U74+U75+U76+U78+U79+U81+U83)</f>
        <v>0</v>
      </c>
      <c r="V6" s="309">
        <f t="shared" si="8"/>
        <v>0</v>
      </c>
      <c r="W6" s="309">
        <f t="shared" si="8"/>
        <v>0</v>
      </c>
      <c r="X6" s="309">
        <f t="shared" si="8"/>
        <v>0</v>
      </c>
      <c r="Y6" s="309">
        <f t="shared" si="8"/>
        <v>0</v>
      </c>
      <c r="Z6" s="309">
        <f>SUM(Z8+Z9+Z11+Z12+Z20+Z24+Z25+Z28+Z30+Z31+Z32+Z42+Z43+Z45+Z47+Z49+Z53+Z55+Z60+Z61+Z66+Z67+Z69+Z71+Z72+Z74+Z75+Z76+Z78+Z79+Z81+Z83)</f>
        <v>1</v>
      </c>
      <c r="AA6" s="309">
        <f t="shared" si="8"/>
        <v>3</v>
      </c>
      <c r="AB6" s="309">
        <f t="shared" si="8"/>
        <v>4</v>
      </c>
      <c r="AC6" s="309">
        <f t="shared" si="8"/>
        <v>0</v>
      </c>
      <c r="AD6" s="309">
        <f t="shared" si="8"/>
        <v>6</v>
      </c>
      <c r="AE6" s="309">
        <f>SUM(AE37+AE40+AE42+AE43+AE45+AE47+AE49+AE53+AE55+AE60+AE61+AE66+AE67+AE69+AE71+AE72+AE74+AE75+AE76+AE78+AE79+AE81+AE83)</f>
        <v>0</v>
      </c>
      <c r="AF6" s="309">
        <f t="shared" si="8"/>
        <v>0</v>
      </c>
      <c r="AG6" s="309">
        <f t="shared" si="8"/>
        <v>0</v>
      </c>
      <c r="AH6" s="309">
        <f t="shared" si="8"/>
        <v>0</v>
      </c>
      <c r="AI6" s="309">
        <f t="shared" si="8"/>
        <v>0</v>
      </c>
      <c r="AJ6" s="309">
        <f>SUM(AJ8+AJ9+AJ10+AJ11+AJ12+AJ24+AJ25+AJ28+AJ30+AJ31+AJ32+AJ37+AJ42+AJ43+AJ45+AJ47+AJ49+AJ53+AJ55+AJ60+AJ61+AJ66+AJ67+AJ69+AJ71+AJ72+AJ74+AJ75+AJ76+AJ78+AJ79+AJ81+AJ83)</f>
        <v>1</v>
      </c>
      <c r="AK6" s="309">
        <f t="shared" si="8"/>
        <v>2</v>
      </c>
      <c r="AL6" s="309">
        <f t="shared" si="8"/>
        <v>3</v>
      </c>
      <c r="AM6" s="309">
        <f t="shared" si="8"/>
        <v>2</v>
      </c>
      <c r="AN6" s="309">
        <f t="shared" si="8"/>
        <v>6</v>
      </c>
      <c r="AO6" s="309">
        <f>SUM(AO37+AO42+AO43+AO45+AO47+AO49+AO53+AO55+AO60+AO61+AO66+AO67+AO69+AO71+AO72+AO74+AO75+AO76+AO78+AO79+AO81+AO83)</f>
        <v>0</v>
      </c>
      <c r="AP6" s="309">
        <f t="shared" si="8"/>
        <v>0</v>
      </c>
      <c r="AQ6" s="309">
        <f t="shared" si="8"/>
        <v>0</v>
      </c>
      <c r="AR6" s="309">
        <f>SUM(AR30+AR31+AR32+AR37+AR40+AR42+AR43+AR45+AR47+AR49+AR53+AR55+AR60+AR61+AR66+AR67+AR69+AR71+AR72+AR74+AR75+AR76+AR78+AR79+AR81+AR83)</f>
        <v>0</v>
      </c>
      <c r="AS6" s="309">
        <f t="shared" si="8"/>
        <v>0</v>
      </c>
      <c r="AT6" s="309">
        <f>SUM(AT13+AT14+AT20+AT24+AT25+AT28+AT30+AT31+AT32+AT37+AT40+AT42+AT43+AT45+AT47+AT49+AT53+AT55+AT60+AT61+AT66+AT67+AT69+AT71+AT72+AT74+AT75+AT76+AT78+AT79+AT81+AT83)</f>
        <v>1</v>
      </c>
      <c r="AU6" s="309">
        <f t="shared" si="8"/>
        <v>3</v>
      </c>
      <c r="AV6" s="309">
        <f t="shared" si="8"/>
        <v>4</v>
      </c>
      <c r="AW6" s="309">
        <f t="shared" si="8"/>
        <v>-4</v>
      </c>
      <c r="AX6" s="309">
        <f t="shared" si="8"/>
        <v>9</v>
      </c>
      <c r="AY6" s="309">
        <f>SUM(AY8+AY9+AY10+AY11+AY12+AY13)+AY14+AY20+AY24+AY25+AY28+AY30+AY31+AY32+AY37+AY42+AY43+AY45+AY47+AY49+AY53+AY55+AY60+AY61+AY66+AY67+AY69+AY71+AY72+AY74+AY75+AY76+AY78+AY79+AY81+AY83</f>
        <v>3</v>
      </c>
      <c r="AZ6" s="309">
        <f t="shared" si="8"/>
        <v>2</v>
      </c>
      <c r="BA6" s="309">
        <f t="shared" si="8"/>
        <v>5</v>
      </c>
      <c r="BB6" s="309">
        <f t="shared" si="8"/>
        <v>-5</v>
      </c>
      <c r="BC6" s="309">
        <f t="shared" si="8"/>
        <v>43</v>
      </c>
      <c r="BD6" s="309">
        <f>SUM(BD8+BD9+BD10+BD11+BD12+BD13)+BD14+BD20+BD24+BD25+BD28+BD30+BD31+BD32+BD37+BD42+BD43+BD45+BD47+BD49+BD53+BD55+BD60+BD61+BD66+BD67+BD69+BD71+BD72+BD74+BD75+BD76+BD78+BD79+BD81+BD83</f>
        <v>5</v>
      </c>
      <c r="BE6" s="309">
        <f t="shared" ref="BE6:DZ6" si="9">SUM(BE8+BE9+BE10+BE11+BE12+BE13)+BE14+BE20+BE24+BE25+BE28+BE30+BE31+BE32+BE37+BE40+BE42+BE43+BE45+BE47+BE49+BE53+BE55+BE60+BE61+BE66+BE67+BE69+BE71+BE72+BE74+BE75+BE76+BE78+BE79+BE81+BE83</f>
        <v>1</v>
      </c>
      <c r="BF6" s="309">
        <f t="shared" si="9"/>
        <v>6</v>
      </c>
      <c r="BG6" s="309">
        <f t="shared" si="9"/>
        <v>3</v>
      </c>
      <c r="BH6" s="309">
        <f t="shared" si="9"/>
        <v>4</v>
      </c>
      <c r="BI6" s="309">
        <f>SUM(BI37+BI40+BI42+BI43+BI45+BI47+BI49+BI53+BI55+BI60+BI61+BI66+BI67+BI69+BI71+BI72+BI74+BI75+BI76+BI78+BI79+BI81+BI83)</f>
        <v>0</v>
      </c>
      <c r="BJ6" s="309">
        <f t="shared" si="9"/>
        <v>0</v>
      </c>
      <c r="BK6" s="309">
        <f t="shared" si="9"/>
        <v>0</v>
      </c>
      <c r="BL6" s="309">
        <f t="shared" si="9"/>
        <v>0</v>
      </c>
      <c r="BM6" s="309">
        <f t="shared" si="9"/>
        <v>2</v>
      </c>
      <c r="BN6" s="309">
        <f>SUM(BN13+BN20+BN24+BN25+BN28+BN30+BN31+BN32+BN37+BN40+BN42+BN43+BN45+BN47+BN49+BN53+BN55+BN60+BN61+BN66+BN67+BN69+BN71+BN72+BN74+BN75+BN76+BN78+BN79+BN81+BN83)</f>
        <v>0</v>
      </c>
      <c r="BO6" s="309">
        <f t="shared" si="9"/>
        <v>3</v>
      </c>
      <c r="BP6" s="309">
        <f t="shared" si="9"/>
        <v>3</v>
      </c>
      <c r="BQ6" s="309">
        <f t="shared" si="9"/>
        <v>4</v>
      </c>
      <c r="BR6" s="309">
        <f t="shared" si="9"/>
        <v>8</v>
      </c>
      <c r="BS6" s="309">
        <f>SUM(BS10+BS12+BS13)+BS14+BS30+BS31+BS32+BS42+BS43+BS45+BS47+BS49+BS53+BS55+BS60+BS61+BS66+BS67+BS69+BS71+BS72+BS74+BS75+BS76+BS78+BS79+BS81+BS83</f>
        <v>1</v>
      </c>
      <c r="BT6" s="309">
        <f t="shared" si="9"/>
        <v>1</v>
      </c>
      <c r="BU6" s="309">
        <f t="shared" si="9"/>
        <v>2</v>
      </c>
      <c r="BV6" s="309">
        <f t="shared" si="9"/>
        <v>-2</v>
      </c>
      <c r="BW6" s="309">
        <f t="shared" si="9"/>
        <v>15</v>
      </c>
      <c r="BX6" s="309">
        <f>SUM(BX8+BX9+BX10+BX11+BX14+BX20+BX24+BX25+BX28+BX37+BX42+BX43+BX45+BX47+BX49+BX53+BX55+BX60+BX61+BX66+BX67+BX69+BX71+BX72+BX74+BX75+BX76+BX78+BX79+BX81+BX83)</f>
        <v>4</v>
      </c>
      <c r="BY6" s="309">
        <f t="shared" si="9"/>
        <v>3</v>
      </c>
      <c r="BZ6" s="309">
        <f t="shared" si="9"/>
        <v>7</v>
      </c>
      <c r="CA6" s="309">
        <f t="shared" si="9"/>
        <v>-1</v>
      </c>
      <c r="CB6" s="309">
        <f t="shared" si="9"/>
        <v>11</v>
      </c>
      <c r="CC6" s="309">
        <f>SUM(CC40+CC42+CC43+CC45+CC47+CC49+CC53+CC55+CC60+CC61+CC66+CC67+CC69+CC71+CC72+CC74+CC75+CC76+CC78+CC79+CC81+CC83)</f>
        <v>0</v>
      </c>
      <c r="CD6" s="309">
        <f t="shared" si="9"/>
        <v>0</v>
      </c>
      <c r="CE6" s="309">
        <f t="shared" si="9"/>
        <v>0</v>
      </c>
      <c r="CF6" s="309">
        <f t="shared" si="9"/>
        <v>0</v>
      </c>
      <c r="CG6" s="309">
        <f t="shared" si="9"/>
        <v>2</v>
      </c>
      <c r="CH6" s="309">
        <f>SUM(CH8+CH9+CH11+CH12+CH20+CH24+CH25+CH28+CH30+CH31+CH32+CH42+CH43+CH45+CH47+CH49+CH53+CH55+CH60+CH61+CH66+CH67+CH69+CH71+CH72+CH74+CH75+CH76+CH78+CH79+CH81+CH83)</f>
        <v>0</v>
      </c>
      <c r="CI6" s="309">
        <f t="shared" si="9"/>
        <v>5</v>
      </c>
      <c r="CJ6" s="309">
        <f t="shared" si="9"/>
        <v>5</v>
      </c>
      <c r="CK6" s="309">
        <f t="shared" si="9"/>
        <v>-3</v>
      </c>
      <c r="CL6" s="309">
        <f t="shared" si="9"/>
        <v>2</v>
      </c>
      <c r="CM6" s="309">
        <f>SUM(CM8+CM9+CM10+CM11+CM12+CM13)+CM14+CM20+CM24+CM25+CM28+CM30+CM31+CM32+CM42+CM43+CM45+CM47+CM49+CM53+CM55+CM60+CM61+CM66+CM67+CM69+CM71+CM72+CM74+CM75+CM76+CM78+CM79+CM81+CM83</f>
        <v>7</v>
      </c>
      <c r="CN6" s="309">
        <f t="shared" si="9"/>
        <v>8</v>
      </c>
      <c r="CO6" s="309">
        <f t="shared" si="9"/>
        <v>15</v>
      </c>
      <c r="CP6" s="309">
        <f t="shared" si="9"/>
        <v>-4</v>
      </c>
      <c r="CQ6" s="309">
        <f t="shared" si="9"/>
        <v>2</v>
      </c>
      <c r="CR6" s="309">
        <f>SUM(CR8+CR9+CR11+CR12+CR13+CR40+CR42+CR43+CR45+CR47+CR49+CR53+CR55+CR60+CR61+CR66+CR67+CR69+CR71+CR72+CR74+CR75+CR76+CR78+CR79+CR81+CR83)</f>
        <v>1</v>
      </c>
      <c r="CS6" s="309">
        <f t="shared" si="9"/>
        <v>2</v>
      </c>
      <c r="CT6" s="309">
        <f t="shared" si="9"/>
        <v>3</v>
      </c>
      <c r="CU6" s="309">
        <f t="shared" si="9"/>
        <v>-2</v>
      </c>
      <c r="CV6" s="309">
        <f t="shared" si="9"/>
        <v>6</v>
      </c>
      <c r="CW6" s="309">
        <f>SUM(CW12+CW14+CW20+CW42+CW43+CW45+CW47+CW49+CW53+CW55+CW60+CW61+CW66+CW67+CW69+CW71+CW72+CW74+CW75+CW76+CW78+CW79+CW81+CW83)</f>
        <v>0</v>
      </c>
      <c r="CX6" s="309">
        <f t="shared" si="9"/>
        <v>1</v>
      </c>
      <c r="CY6" s="309">
        <f>SUM(CY8+CY9+CY10+CY11+CY12+CY13)+CY14+CY20+CY25+CY28+CY30+CY31+CY32+CY37+CY40+CY42+CY43+CY45+CY47+CY49+CY53+CY55+CY60+CY61+CY66+CY67+CY69+CY71+CY72+CY74+CY75+CY76+CY78+CY79+CY81+CY83</f>
        <v>1</v>
      </c>
      <c r="CZ6" s="309">
        <f t="shared" si="9"/>
        <v>-1</v>
      </c>
      <c r="DA6" s="309">
        <f t="shared" si="9"/>
        <v>4</v>
      </c>
      <c r="DB6" s="309">
        <f>SUM(DB37+DB40+DB42+DB43+DB45+DB47+DB49+DB53+DB55+DB60+DB61+DB66+DB67+DB69+DB71+DB72+DB74+DB75+DB76+DB78+DB79+DB81+DB83)</f>
        <v>0</v>
      </c>
      <c r="DC6" s="309">
        <f t="shared" si="9"/>
        <v>0</v>
      </c>
      <c r="DD6" s="309">
        <f t="shared" si="9"/>
        <v>0</v>
      </c>
      <c r="DE6" s="309">
        <f t="shared" si="9"/>
        <v>0</v>
      </c>
      <c r="DF6" s="309">
        <f t="shared" si="9"/>
        <v>0</v>
      </c>
      <c r="DG6" s="309">
        <f>SUM(DG10+DG11+DG24+DG25+DG28+DG30+DG31+DG32+DG37+DG40+DG42+DG43+DG45+DG47+DG49+DG53+DG55+DG60+DG61+DG66+DG67+DG69+DG71+DG72+DG74+DG75+DG76+DG78+DG79+DG81+DG83)</f>
        <v>1</v>
      </c>
      <c r="DH6" s="309">
        <f t="shared" si="9"/>
        <v>2</v>
      </c>
      <c r="DI6" s="309">
        <f t="shared" si="9"/>
        <v>3</v>
      </c>
      <c r="DJ6" s="309">
        <f t="shared" si="9"/>
        <v>-3</v>
      </c>
      <c r="DK6" s="309">
        <f t="shared" si="9"/>
        <v>12</v>
      </c>
      <c r="DL6" s="309">
        <f>SUM(DL30+DL31+DL32+DL42+DL43+DL45+DL47+DL49+DL53+DL55+DL60+DL61+DL66+DL67+DL69+DL71+DL72+DL74+DL75+DL76+DL78+DL79+DL81+DL83)</f>
        <v>0</v>
      </c>
      <c r="DM6" s="309">
        <f t="shared" si="9"/>
        <v>0</v>
      </c>
      <c r="DN6" s="309">
        <f t="shared" si="9"/>
        <v>0</v>
      </c>
      <c r="DO6" s="309">
        <f t="shared" si="9"/>
        <v>-2</v>
      </c>
      <c r="DP6" s="309">
        <f t="shared" si="9"/>
        <v>2</v>
      </c>
      <c r="DQ6" s="309">
        <f>SUM(DQ8+DQ9+DQ10+DQ11+DQ12+DQ13)+DQ14+DQ20+DQ24+DQ25+DQ28+DQ30+DQ31+DQ32+DQ37+DQ42+DQ43+DQ45+DQ47+DQ49+DQ53+DQ55+DQ60+DQ61+DQ66+DQ67+DQ69+DQ71+DQ72+DQ74+DQ75+DQ76+DQ78+DQ79+DQ81+DQ83</f>
        <v>1</v>
      </c>
      <c r="DR6" s="309">
        <f t="shared" si="9"/>
        <v>5</v>
      </c>
      <c r="DS6" s="309">
        <f t="shared" si="9"/>
        <v>6</v>
      </c>
      <c r="DT6" s="309">
        <f t="shared" si="9"/>
        <v>-5</v>
      </c>
      <c r="DU6" s="309">
        <f t="shared" si="9"/>
        <v>27</v>
      </c>
      <c r="DV6" s="309">
        <f>SUM(DV8+DV9+DV10+DV12+DV14+DV30+DV31+DV32+DV42+DV43+DV45+DV47+DV49+DV53+DV55+DV60+DV61+DV66+DV67+DV69+DV71+DV72+DV74+DV75+DV76+DV78+DV79+DV81+DV83)</f>
        <v>0</v>
      </c>
      <c r="DW6" s="309">
        <f t="shared" si="9"/>
        <v>3</v>
      </c>
      <c r="DX6" s="309">
        <f t="shared" si="9"/>
        <v>3</v>
      </c>
      <c r="DY6" s="309">
        <f t="shared" si="9"/>
        <v>2</v>
      </c>
      <c r="DZ6" s="309">
        <f t="shared" si="9"/>
        <v>4</v>
      </c>
      <c r="EA6" s="309">
        <f>SUM(EA40+EA42+EA43+EA45+EA47+EA49+EA53+EA55+EA60+EA61+EA66+EA67+EA69+EA71+EA72+EA74+EA75+EA76+EA78+EA79+EA81+EA83)</f>
        <v>1</v>
      </c>
      <c r="EB6" s="309">
        <f t="shared" ref="EB6:EE6" si="10">SUM(EB8+EB9+EB10+EB11+EB12+EB13)+EB14+EB20+EB24+EB25+EB28+EB30+EB31+EB32+EB37+EB40+EB42+EB43+EB45+EB47+EB49+EB53+EB55+EB60+EB61+EB66+EB67+EB69+EB71+EB72+EB74+EB75+EB76+EB78+EB79+EB81+EB83</f>
        <v>0</v>
      </c>
      <c r="EC6" s="309">
        <f t="shared" si="10"/>
        <v>1</v>
      </c>
      <c r="ED6" s="309">
        <f t="shared" si="10"/>
        <v>0</v>
      </c>
      <c r="EE6" s="309">
        <f t="shared" si="10"/>
        <v>5</v>
      </c>
      <c r="EF6" s="309">
        <f>SUM(EF40+EF42+EF43+EF45+EF47+EF49+EF53+EF55+EF60+EF61+EF66+EF67+EF69+EF71+EF72+EF74+EF75+EF76+EF78+EF79+EF81+EF83)</f>
        <v>0</v>
      </c>
      <c r="EG6" s="309">
        <f t="shared" ref="EG6:EJ6" si="11">SUM(EG8+EG9+EG10+EG11+EG12+EG13)+EG14+EG20+EG24+EG25+EG28+EG30+EG31+EG32+EG37+EG40+EG42+EG43+EG45+EG47+EG49+EG53+EG55+EG60+EG61+EG66+EG67+EG69+EG71+EG72+EG74+EG75+EG76+EG78+EG79+EG81+EG83</f>
        <v>0</v>
      </c>
      <c r="EH6" s="309">
        <f t="shared" si="11"/>
        <v>0</v>
      </c>
      <c r="EI6" s="309">
        <f t="shared" si="11"/>
        <v>0</v>
      </c>
      <c r="EJ6" s="309">
        <f t="shared" si="11"/>
        <v>0</v>
      </c>
      <c r="EK6" s="309">
        <f>SUM(EK8+EK9+EK10+EK11+EK12+EK13+EK14+EK20+EK25+EK37+EK40+EK42+EK43+EK45+EK47+EK49+EK53+EK55+EK60+EK61+EK66+EK67+EK69+EK71+EK72+EK74+EK75+EK76+EK78+EK79+EK81+EK83)</f>
        <v>1</v>
      </c>
      <c r="EL6" s="309">
        <f t="shared" ref="EL6:EY6" si="12">SUM(EL8+EL9+EL10+EL11+EL12+EL13)+EL14+EL20+EL24+EL25+EL28+EL30+EL31+EL32+EL37+EL40+EL42+EL43+EL45+EL47+EL49+EL53+EL55+EL60+EL61+EL66+EL67+EL69+EL71+EL72+EL74+EL75+EL76+EL78+EL79+EL81+EL83</f>
        <v>6</v>
      </c>
      <c r="EM6" s="309">
        <f t="shared" si="12"/>
        <v>7</v>
      </c>
      <c r="EN6" s="309">
        <f t="shared" si="12"/>
        <v>-2</v>
      </c>
      <c r="EO6" s="309">
        <f t="shared" si="12"/>
        <v>2</v>
      </c>
      <c r="EP6" s="309">
        <f>SUM(EP8+EP9+EP10+EP12+EP13)+EP14+EP20+EP24+EP25+EP28+EP30+EP31+EP32+EP37+EP40+EP42+EP43+EP45+EP47+EP49+EP53+EP55+EP60+EP61+EP66+EP67+EP69+EP71+EP72+EP74+EP75+EP76+EP78+EP79+EP81+EP83</f>
        <v>1</v>
      </c>
      <c r="EQ6" s="309">
        <f t="shared" si="12"/>
        <v>3</v>
      </c>
      <c r="ER6" s="309">
        <f t="shared" si="12"/>
        <v>4</v>
      </c>
      <c r="ES6" s="309">
        <f t="shared" si="12"/>
        <v>0</v>
      </c>
      <c r="ET6" s="309">
        <f t="shared" si="12"/>
        <v>4</v>
      </c>
      <c r="EU6" s="309">
        <f>SUM(EU8+EU9+EU10+EU11+EU14+EU20+EU24+EU25+EU28+EU30+EU31+EU32+EU37+EU40+EU42+EU43+EU45+EU47+EU49+EU53+EU55+EU60+EU61+EU66+EU67+EU69+EU71+EU72+EU74+EU75+EU76+EU78+EU79+EU81+EU83)</f>
        <v>4</v>
      </c>
      <c r="EV6" s="309">
        <f t="shared" si="12"/>
        <v>0</v>
      </c>
      <c r="EW6" s="309">
        <f t="shared" si="12"/>
        <v>4</v>
      </c>
      <c r="EX6" s="309">
        <f t="shared" si="12"/>
        <v>-3</v>
      </c>
      <c r="EY6" s="309">
        <f t="shared" si="12"/>
        <v>15</v>
      </c>
      <c r="EZ6" s="309">
        <f>SUM(EZ8+EZ9+EZ10+EZ11+EZ12+EZ13)+EZ14+EZ20+EZ24+EZ25+EZ42+EZ43+EZ45+EZ47+EZ49+EZ53+EZ55+EZ60+EZ61+EZ66+EZ67+EZ69+EZ71+EZ72+EZ74+EZ75+EZ76+EZ78+EZ79+EZ81+EZ83</f>
        <v>5</v>
      </c>
      <c r="FA6" s="309">
        <f>SUM(FA8+FA9+FA10+FA11+FA12+FA13)+FA14+FA20+FA24+FA25+FA28+FA30+FA31+FA32+FA37+FA40+FA42+FA43+FA45+FA47+FA49+FA53+FA55+FA60+FA61+FA66+FA67+FA69+FA71+FA72+FA74+FA75+FA76+FA78+FA79+FA81+FA83</f>
        <v>7</v>
      </c>
      <c r="FB6" s="309">
        <f>SUM(FB8+FB9+FB10+FB11+FB12+FB13)+FB14+FB20+FB24+FB25+FB28+FB30+FB31+FB32+FB37+FB40+FB42+FB43+FB45+FB47+FB49+FB53+FB55+FB60+FB61+FB66+FB67+FB69+FB71+FB72+FB74+FB75+FB76+FB78+FB79+FB81+FB83</f>
        <v>12</v>
      </c>
      <c r="FC6" s="309">
        <f>SUM(FC8+FC9+FC10+FC11+FC12+FC13)+FC14+FC20+FC24+FC25+FC28+FC30+FC31+FC32+FC37+FC40+FC42+FC43+FC45+FC47+FC49+FC53+FC55+FC60+FC61+FC66+FC67+FC69+FC71+FC72+FC74+FC75+FC76+FC78+FC79+FC81+FC83</f>
        <v>2</v>
      </c>
      <c r="FD6" s="309">
        <f>SUM(FD8+FD9+FD10+FD11+FD12+FD13)+FD14+FD20+FD24+FD25+FD28+FD30+FD31+FD32+FD37+FD40+FD42+FD43+FD45+FD47+FD49+FD53+FD55+FD60+FD61+FD66+FD67+FD69+FD71+FD72+FD74+FD75+FD76+FD78+FD79+FD81+FD83</f>
        <v>0</v>
      </c>
      <c r="FE6" s="309">
        <f>SUM(FE40+FE42+FE43+FE45+FE47+FE49+FE53+FE55+FE60+FE61+FE66+FE67+FE69+FE71+FE72+FE74+FE75+FE76+FE78+FE79+FE81+FE83)</f>
        <v>0</v>
      </c>
      <c r="FF6" s="309">
        <f t="shared" ref="FF6:FI6" si="13">SUM(FF8+FF9+FF10+FF11+FF12+FF13)+FF14+FF20+FF24+FF25+FF28+FF30+FF31+FF32+FF37+FF40+FF42+FF43+FF45+FF47+FF49+FF53+FF55+FF60+FF61+FF66+FF67+FF69+FF71+FF72+FF74+FF75+FF76+FF78+FF79+FF81+FF83</f>
        <v>0</v>
      </c>
      <c r="FG6" s="309">
        <f t="shared" si="13"/>
        <v>0</v>
      </c>
      <c r="FH6" s="309">
        <f t="shared" si="13"/>
        <v>0</v>
      </c>
      <c r="FI6" s="309">
        <f t="shared" si="13"/>
        <v>0</v>
      </c>
      <c r="FJ6" s="309"/>
      <c r="FK6" s="309"/>
      <c r="FL6" s="309"/>
      <c r="FM6" s="309"/>
      <c r="FN6" s="309"/>
    </row>
    <row r="7" spans="1:170" s="312" customFormat="1" ht="64" thickBot="1">
      <c r="A7" s="880" t="s">
        <v>59</v>
      </c>
      <c r="B7" s="880"/>
      <c r="C7" s="880"/>
      <c r="D7" s="880"/>
      <c r="E7" s="881"/>
      <c r="F7" s="311">
        <f t="shared" ref="F7:J7" si="14">SUM(F5:F6)</f>
        <v>0</v>
      </c>
      <c r="G7" s="311">
        <f t="shared" si="14"/>
        <v>0</v>
      </c>
      <c r="H7" s="311">
        <f t="shared" si="14"/>
        <v>0</v>
      </c>
      <c r="I7" s="697" t="s">
        <v>625</v>
      </c>
      <c r="J7" s="311">
        <f t="shared" si="14"/>
        <v>0</v>
      </c>
      <c r="K7" s="311">
        <f t="shared" ref="K7:BC7" si="15">SUM(K5:K6)</f>
        <v>0</v>
      </c>
      <c r="L7" s="311">
        <f t="shared" si="15"/>
        <v>3</v>
      </c>
      <c r="M7" s="311">
        <f t="shared" si="15"/>
        <v>3</v>
      </c>
      <c r="N7" s="311">
        <f t="shared" si="15"/>
        <v>-3</v>
      </c>
      <c r="O7" s="311">
        <f t="shared" si="15"/>
        <v>14</v>
      </c>
      <c r="P7" s="311">
        <f t="shared" si="15"/>
        <v>2</v>
      </c>
      <c r="Q7" s="311">
        <f t="shared" si="15"/>
        <v>5</v>
      </c>
      <c r="R7" s="311">
        <f t="shared" si="15"/>
        <v>7</v>
      </c>
      <c r="S7" s="311">
        <f t="shared" si="15"/>
        <v>9</v>
      </c>
      <c r="T7" s="311">
        <f t="shared" si="15"/>
        <v>24</v>
      </c>
      <c r="U7" s="311">
        <f t="shared" si="15"/>
        <v>1</v>
      </c>
      <c r="V7" s="311">
        <f t="shared" si="15"/>
        <v>3</v>
      </c>
      <c r="W7" s="311">
        <f t="shared" si="15"/>
        <v>4</v>
      </c>
      <c r="X7" s="311">
        <f t="shared" si="15"/>
        <v>7</v>
      </c>
      <c r="Y7" s="311">
        <f t="shared" si="15"/>
        <v>10</v>
      </c>
      <c r="Z7" s="311">
        <f t="shared" si="15"/>
        <v>1</v>
      </c>
      <c r="AA7" s="311">
        <f t="shared" si="15"/>
        <v>10</v>
      </c>
      <c r="AB7" s="311">
        <f t="shared" si="15"/>
        <v>11</v>
      </c>
      <c r="AC7" s="311">
        <f t="shared" si="15"/>
        <v>4</v>
      </c>
      <c r="AD7" s="311">
        <f t="shared" si="15"/>
        <v>19</v>
      </c>
      <c r="AE7" s="311">
        <f t="shared" si="15"/>
        <v>0</v>
      </c>
      <c r="AF7" s="311">
        <f t="shared" si="15"/>
        <v>0</v>
      </c>
      <c r="AG7" s="311">
        <f t="shared" si="15"/>
        <v>0</v>
      </c>
      <c r="AH7" s="311">
        <f t="shared" si="15"/>
        <v>-2</v>
      </c>
      <c r="AI7" s="311">
        <f t="shared" si="15"/>
        <v>0</v>
      </c>
      <c r="AJ7" s="311">
        <f t="shared" si="15"/>
        <v>2</v>
      </c>
      <c r="AK7" s="311">
        <f t="shared" si="15"/>
        <v>3</v>
      </c>
      <c r="AL7" s="311">
        <f t="shared" si="15"/>
        <v>5</v>
      </c>
      <c r="AM7" s="311">
        <f t="shared" si="15"/>
        <v>2</v>
      </c>
      <c r="AN7" s="311">
        <f t="shared" si="15"/>
        <v>8</v>
      </c>
      <c r="AO7" s="311">
        <f t="shared" si="15"/>
        <v>0</v>
      </c>
      <c r="AP7" s="311">
        <f t="shared" si="15"/>
        <v>0</v>
      </c>
      <c r="AQ7" s="311">
        <f t="shared" si="15"/>
        <v>0</v>
      </c>
      <c r="AR7" s="311">
        <f t="shared" si="15"/>
        <v>-2</v>
      </c>
      <c r="AS7" s="311">
        <f t="shared" si="15"/>
        <v>0</v>
      </c>
      <c r="AT7" s="311">
        <f t="shared" si="15"/>
        <v>3</v>
      </c>
      <c r="AU7" s="311">
        <f t="shared" si="15"/>
        <v>12</v>
      </c>
      <c r="AV7" s="311">
        <f t="shared" si="15"/>
        <v>15</v>
      </c>
      <c r="AW7" s="311">
        <f t="shared" si="15"/>
        <v>-9</v>
      </c>
      <c r="AX7" s="311">
        <f t="shared" si="15"/>
        <v>13</v>
      </c>
      <c r="AY7" s="311">
        <f t="shared" si="15"/>
        <v>6</v>
      </c>
      <c r="AZ7" s="311">
        <f t="shared" si="15"/>
        <v>5</v>
      </c>
      <c r="BA7" s="311">
        <f t="shared" si="15"/>
        <v>11</v>
      </c>
      <c r="BB7" s="311">
        <f t="shared" si="15"/>
        <v>-6</v>
      </c>
      <c r="BC7" s="311">
        <f t="shared" si="15"/>
        <v>78</v>
      </c>
      <c r="BD7" s="311">
        <f t="shared" ref="BD7:EF7" si="16">SUM(BD5:BD6)</f>
        <v>7</v>
      </c>
      <c r="BE7" s="311">
        <f t="shared" si="16"/>
        <v>6</v>
      </c>
      <c r="BF7" s="311">
        <f t="shared" si="16"/>
        <v>13</v>
      </c>
      <c r="BG7" s="311">
        <f t="shared" si="16"/>
        <v>5</v>
      </c>
      <c r="BH7" s="311">
        <f t="shared" si="16"/>
        <v>10</v>
      </c>
      <c r="BI7" s="311">
        <f t="shared" si="16"/>
        <v>1</v>
      </c>
      <c r="BJ7" s="311">
        <f t="shared" si="16"/>
        <v>0</v>
      </c>
      <c r="BK7" s="311">
        <f t="shared" si="16"/>
        <v>1</v>
      </c>
      <c r="BL7" s="311">
        <f t="shared" si="16"/>
        <v>1</v>
      </c>
      <c r="BM7" s="311">
        <f t="shared" si="16"/>
        <v>11</v>
      </c>
      <c r="BN7" s="311">
        <f t="shared" si="16"/>
        <v>2</v>
      </c>
      <c r="BO7" s="311">
        <f t="shared" si="16"/>
        <v>8</v>
      </c>
      <c r="BP7" s="311">
        <f t="shared" si="16"/>
        <v>10</v>
      </c>
      <c r="BQ7" s="311">
        <f t="shared" si="16"/>
        <v>0</v>
      </c>
      <c r="BR7" s="311">
        <f t="shared" si="16"/>
        <v>31</v>
      </c>
      <c r="BS7" s="311">
        <f t="shared" si="16"/>
        <v>2</v>
      </c>
      <c r="BT7" s="311">
        <f t="shared" si="16"/>
        <v>2</v>
      </c>
      <c r="BU7" s="311">
        <f t="shared" si="16"/>
        <v>4</v>
      </c>
      <c r="BV7" s="311">
        <f t="shared" si="16"/>
        <v>-1</v>
      </c>
      <c r="BW7" s="311">
        <f t="shared" si="16"/>
        <v>28</v>
      </c>
      <c r="BX7" s="311">
        <f t="shared" si="16"/>
        <v>9</v>
      </c>
      <c r="BY7" s="311">
        <f t="shared" si="16"/>
        <v>7</v>
      </c>
      <c r="BZ7" s="311">
        <f t="shared" si="16"/>
        <v>16</v>
      </c>
      <c r="CA7" s="311">
        <f t="shared" si="16"/>
        <v>-9</v>
      </c>
      <c r="CB7" s="311">
        <f t="shared" si="16"/>
        <v>19</v>
      </c>
      <c r="CC7" s="311">
        <f t="shared" si="16"/>
        <v>0</v>
      </c>
      <c r="CD7" s="311">
        <f t="shared" si="16"/>
        <v>0</v>
      </c>
      <c r="CE7" s="311">
        <f t="shared" si="16"/>
        <v>0</v>
      </c>
      <c r="CF7" s="311">
        <f t="shared" si="16"/>
        <v>0</v>
      </c>
      <c r="CG7" s="311">
        <f t="shared" si="16"/>
        <v>6</v>
      </c>
      <c r="CH7" s="311">
        <f t="shared" si="16"/>
        <v>4</v>
      </c>
      <c r="CI7" s="311">
        <f t="shared" si="16"/>
        <v>9</v>
      </c>
      <c r="CJ7" s="311">
        <f t="shared" si="16"/>
        <v>13</v>
      </c>
      <c r="CK7" s="311">
        <f t="shared" si="16"/>
        <v>-7</v>
      </c>
      <c r="CL7" s="311">
        <f t="shared" si="16"/>
        <v>4</v>
      </c>
      <c r="CM7" s="311">
        <f t="shared" si="16"/>
        <v>13</v>
      </c>
      <c r="CN7" s="311">
        <f t="shared" si="16"/>
        <v>12</v>
      </c>
      <c r="CO7" s="311">
        <f t="shared" si="16"/>
        <v>25</v>
      </c>
      <c r="CP7" s="311">
        <f t="shared" si="16"/>
        <v>-4</v>
      </c>
      <c r="CQ7" s="311">
        <f t="shared" si="16"/>
        <v>8</v>
      </c>
      <c r="CR7" s="311">
        <f t="shared" si="16"/>
        <v>4</v>
      </c>
      <c r="CS7" s="311">
        <f t="shared" si="16"/>
        <v>4</v>
      </c>
      <c r="CT7" s="311">
        <f t="shared" si="16"/>
        <v>8</v>
      </c>
      <c r="CU7" s="311">
        <f t="shared" si="16"/>
        <v>1</v>
      </c>
      <c r="CV7" s="311">
        <f t="shared" si="16"/>
        <v>8</v>
      </c>
      <c r="CW7" s="311">
        <f t="shared" si="16"/>
        <v>0</v>
      </c>
      <c r="CX7" s="311">
        <f t="shared" si="16"/>
        <v>2</v>
      </c>
      <c r="CY7" s="311">
        <f t="shared" si="16"/>
        <v>2</v>
      </c>
      <c r="CZ7" s="311">
        <f t="shared" si="16"/>
        <v>1</v>
      </c>
      <c r="DA7" s="311">
        <f t="shared" si="16"/>
        <v>27</v>
      </c>
      <c r="DB7" s="311">
        <f t="shared" si="16"/>
        <v>0</v>
      </c>
      <c r="DC7" s="311">
        <f t="shared" si="16"/>
        <v>1</v>
      </c>
      <c r="DD7" s="311">
        <f t="shared" si="16"/>
        <v>1</v>
      </c>
      <c r="DE7" s="311">
        <f t="shared" si="16"/>
        <v>-1</v>
      </c>
      <c r="DF7" s="311">
        <f t="shared" si="16"/>
        <v>15</v>
      </c>
      <c r="DG7" s="311">
        <f t="shared" si="16"/>
        <v>5</v>
      </c>
      <c r="DH7" s="311">
        <f t="shared" si="16"/>
        <v>7</v>
      </c>
      <c r="DI7" s="311">
        <f t="shared" si="16"/>
        <v>12</v>
      </c>
      <c r="DJ7" s="311">
        <f t="shared" si="16"/>
        <v>-3</v>
      </c>
      <c r="DK7" s="311">
        <f t="shared" si="16"/>
        <v>18</v>
      </c>
      <c r="DL7" s="311">
        <f t="shared" si="16"/>
        <v>0</v>
      </c>
      <c r="DM7" s="311">
        <f t="shared" si="16"/>
        <v>1</v>
      </c>
      <c r="DN7" s="311">
        <f t="shared" si="16"/>
        <v>1</v>
      </c>
      <c r="DO7" s="311">
        <f t="shared" si="16"/>
        <v>-2</v>
      </c>
      <c r="DP7" s="311">
        <f t="shared" si="16"/>
        <v>2</v>
      </c>
      <c r="DQ7" s="311">
        <f t="shared" si="16"/>
        <v>2</v>
      </c>
      <c r="DR7" s="311">
        <f t="shared" si="16"/>
        <v>11</v>
      </c>
      <c r="DS7" s="311">
        <f t="shared" si="16"/>
        <v>13</v>
      </c>
      <c r="DT7" s="311">
        <f t="shared" si="16"/>
        <v>-9</v>
      </c>
      <c r="DU7" s="311">
        <f t="shared" si="16"/>
        <v>47</v>
      </c>
      <c r="DV7" s="311">
        <f t="shared" si="16"/>
        <v>0</v>
      </c>
      <c r="DW7" s="311">
        <f t="shared" si="16"/>
        <v>4</v>
      </c>
      <c r="DX7" s="311">
        <f t="shared" si="16"/>
        <v>4</v>
      </c>
      <c r="DY7" s="311">
        <f t="shared" si="16"/>
        <v>4</v>
      </c>
      <c r="DZ7" s="311">
        <f t="shared" si="16"/>
        <v>4</v>
      </c>
      <c r="EA7" s="311">
        <f t="shared" si="16"/>
        <v>1</v>
      </c>
      <c r="EB7" s="311">
        <f t="shared" si="16"/>
        <v>0</v>
      </c>
      <c r="EC7" s="311">
        <f t="shared" si="16"/>
        <v>1</v>
      </c>
      <c r="ED7" s="311">
        <f t="shared" si="16"/>
        <v>-1</v>
      </c>
      <c r="EE7" s="311">
        <f t="shared" si="16"/>
        <v>5</v>
      </c>
      <c r="EF7" s="311">
        <f t="shared" si="16"/>
        <v>0</v>
      </c>
      <c r="EG7" s="311">
        <f t="shared" ref="EG7:EJ7" si="17">SUM(EG5:EG6)</f>
        <v>0</v>
      </c>
      <c r="EH7" s="311">
        <f t="shared" si="17"/>
        <v>0</v>
      </c>
      <c r="EI7" s="311">
        <f t="shared" si="17"/>
        <v>0</v>
      </c>
      <c r="EJ7" s="311">
        <f t="shared" si="17"/>
        <v>2</v>
      </c>
      <c r="EK7" s="311">
        <f t="shared" ref="EK7:EY7" si="18">SUM(EK5:EK6)</f>
        <v>6</v>
      </c>
      <c r="EL7" s="311">
        <f t="shared" si="18"/>
        <v>11</v>
      </c>
      <c r="EM7" s="311">
        <f t="shared" si="18"/>
        <v>17</v>
      </c>
      <c r="EN7" s="311">
        <f t="shared" si="18"/>
        <v>-8</v>
      </c>
      <c r="EO7" s="311">
        <f t="shared" si="18"/>
        <v>10</v>
      </c>
      <c r="EP7" s="311">
        <f t="shared" si="18"/>
        <v>1</v>
      </c>
      <c r="EQ7" s="311">
        <f t="shared" si="18"/>
        <v>4</v>
      </c>
      <c r="ER7" s="311">
        <f t="shared" si="18"/>
        <v>5</v>
      </c>
      <c r="ES7" s="311">
        <f t="shared" si="18"/>
        <v>-9</v>
      </c>
      <c r="ET7" s="311">
        <f t="shared" si="18"/>
        <v>6</v>
      </c>
      <c r="EU7" s="311">
        <f t="shared" si="18"/>
        <v>7</v>
      </c>
      <c r="EV7" s="311">
        <f t="shared" si="18"/>
        <v>4</v>
      </c>
      <c r="EW7" s="311">
        <f t="shared" si="18"/>
        <v>11</v>
      </c>
      <c r="EX7" s="311">
        <f t="shared" si="18"/>
        <v>-1</v>
      </c>
      <c r="EY7" s="311">
        <f t="shared" si="18"/>
        <v>27</v>
      </c>
      <c r="EZ7" s="311">
        <f>SUM(EZ5:EZ6)</f>
        <v>7</v>
      </c>
      <c r="FA7" s="311">
        <f>SUM(FA5:FA6)</f>
        <v>12</v>
      </c>
      <c r="FB7" s="311">
        <f>SUM(FB5:FB6)</f>
        <v>19</v>
      </c>
      <c r="FC7" s="311">
        <f>SUM(FC5:FC6)</f>
        <v>1</v>
      </c>
      <c r="FD7" s="311">
        <f>SUM(FD5:FD6)</f>
        <v>6</v>
      </c>
      <c r="FE7" s="311">
        <f t="shared" ref="FE7:FI7" si="19">SUM(FE5:FE6)</f>
        <v>1</v>
      </c>
      <c r="FF7" s="311">
        <f t="shared" si="19"/>
        <v>0</v>
      </c>
      <c r="FG7" s="311">
        <f t="shared" si="19"/>
        <v>1</v>
      </c>
      <c r="FH7" s="311">
        <f t="shared" si="19"/>
        <v>0</v>
      </c>
      <c r="FI7" s="311">
        <f t="shared" si="19"/>
        <v>0</v>
      </c>
      <c r="FJ7" s="311"/>
      <c r="FK7" s="311"/>
      <c r="FL7" s="311"/>
      <c r="FM7" s="311"/>
      <c r="FN7" s="311"/>
    </row>
    <row r="8" spans="1:170" s="458" customFormat="1" ht="64" thickTop="1">
      <c r="A8" s="168">
        <v>1</v>
      </c>
      <c r="B8" s="295">
        <v>43015</v>
      </c>
      <c r="C8" s="407" t="s">
        <v>80</v>
      </c>
      <c r="D8" s="409" t="s">
        <v>127</v>
      </c>
      <c r="E8" s="162" t="s">
        <v>357</v>
      </c>
      <c r="F8" s="882" t="s">
        <v>517</v>
      </c>
      <c r="G8" s="883"/>
      <c r="H8" s="883"/>
      <c r="I8" s="883"/>
      <c r="J8" s="884"/>
      <c r="K8" s="542">
        <v>0</v>
      </c>
      <c r="L8" s="543">
        <v>0</v>
      </c>
      <c r="M8" s="543">
        <v>0</v>
      </c>
      <c r="N8" s="543">
        <v>0</v>
      </c>
      <c r="O8" s="544">
        <v>0</v>
      </c>
      <c r="P8" s="536">
        <v>0</v>
      </c>
      <c r="Q8" s="536">
        <v>0</v>
      </c>
      <c r="R8" s="536">
        <v>0</v>
      </c>
      <c r="S8" s="536">
        <v>-1</v>
      </c>
      <c r="T8" s="537">
        <v>0</v>
      </c>
      <c r="U8" s="857" t="s">
        <v>598</v>
      </c>
      <c r="V8" s="858"/>
      <c r="W8" s="858"/>
      <c r="X8" s="858"/>
      <c r="Y8" s="859"/>
      <c r="Z8" s="482">
        <v>0</v>
      </c>
      <c r="AA8" s="482">
        <v>0</v>
      </c>
      <c r="AB8" s="482">
        <v>0</v>
      </c>
      <c r="AC8" s="482">
        <v>0</v>
      </c>
      <c r="AD8" s="483">
        <v>0</v>
      </c>
      <c r="AE8" s="861" t="s">
        <v>379</v>
      </c>
      <c r="AF8" s="862"/>
      <c r="AG8" s="862"/>
      <c r="AH8" s="862"/>
      <c r="AI8" s="863"/>
      <c r="AJ8" s="536">
        <v>0</v>
      </c>
      <c r="AK8" s="536">
        <v>0</v>
      </c>
      <c r="AL8" s="536">
        <v>0</v>
      </c>
      <c r="AM8" s="536">
        <v>0</v>
      </c>
      <c r="AN8" s="537">
        <v>0</v>
      </c>
      <c r="AO8" s="857" t="s">
        <v>571</v>
      </c>
      <c r="AP8" s="858"/>
      <c r="AQ8" s="858"/>
      <c r="AR8" s="858"/>
      <c r="AS8" s="859"/>
      <c r="AT8" s="857" t="s">
        <v>380</v>
      </c>
      <c r="AU8" s="858"/>
      <c r="AV8" s="858"/>
      <c r="AW8" s="858"/>
      <c r="AX8" s="859"/>
      <c r="AY8" s="536">
        <v>0</v>
      </c>
      <c r="AZ8" s="536">
        <v>0</v>
      </c>
      <c r="BA8" s="536">
        <v>0</v>
      </c>
      <c r="BB8" s="536">
        <v>0</v>
      </c>
      <c r="BC8" s="537">
        <v>4</v>
      </c>
      <c r="BD8" s="536">
        <v>0</v>
      </c>
      <c r="BE8" s="536">
        <v>0</v>
      </c>
      <c r="BF8" s="536">
        <v>0</v>
      </c>
      <c r="BG8" s="536">
        <v>-1</v>
      </c>
      <c r="BH8" s="537">
        <v>0</v>
      </c>
      <c r="BI8" s="857" t="s">
        <v>616</v>
      </c>
      <c r="BJ8" s="858"/>
      <c r="BK8" s="858"/>
      <c r="BL8" s="858"/>
      <c r="BM8" s="859"/>
      <c r="BN8" s="857" t="s">
        <v>417</v>
      </c>
      <c r="BO8" s="858"/>
      <c r="BP8" s="858"/>
      <c r="BQ8" s="858"/>
      <c r="BR8" s="859"/>
      <c r="BS8" s="857" t="s">
        <v>385</v>
      </c>
      <c r="BT8" s="858"/>
      <c r="BU8" s="858"/>
      <c r="BV8" s="858"/>
      <c r="BW8" s="859"/>
      <c r="BX8" s="588">
        <v>0</v>
      </c>
      <c r="BY8" s="536">
        <v>0</v>
      </c>
      <c r="BZ8" s="536">
        <v>0</v>
      </c>
      <c r="CA8" s="536">
        <v>-2</v>
      </c>
      <c r="CB8" s="537">
        <v>4</v>
      </c>
      <c r="CC8" s="857" t="s">
        <v>634</v>
      </c>
      <c r="CD8" s="858"/>
      <c r="CE8" s="858"/>
      <c r="CF8" s="858"/>
      <c r="CG8" s="859"/>
      <c r="CH8" s="536">
        <v>0</v>
      </c>
      <c r="CI8" s="536">
        <v>0</v>
      </c>
      <c r="CJ8" s="536">
        <v>0</v>
      </c>
      <c r="CK8" s="536">
        <v>-1</v>
      </c>
      <c r="CL8" s="537">
        <v>0</v>
      </c>
      <c r="CM8" s="542">
        <v>0</v>
      </c>
      <c r="CN8" s="543">
        <v>1</v>
      </c>
      <c r="CO8" s="543">
        <v>1</v>
      </c>
      <c r="CP8" s="543">
        <v>-2</v>
      </c>
      <c r="CQ8" s="544">
        <v>0</v>
      </c>
      <c r="CR8" s="535">
        <v>0</v>
      </c>
      <c r="CS8" s="533">
        <v>0</v>
      </c>
      <c r="CT8" s="533">
        <v>0</v>
      </c>
      <c r="CU8" s="533">
        <v>-1</v>
      </c>
      <c r="CV8" s="534">
        <v>0</v>
      </c>
      <c r="CW8" s="857" t="s">
        <v>379</v>
      </c>
      <c r="CX8" s="858"/>
      <c r="CY8" s="858"/>
      <c r="CZ8" s="858"/>
      <c r="DA8" s="859"/>
      <c r="DB8" s="857" t="s">
        <v>629</v>
      </c>
      <c r="DC8" s="858"/>
      <c r="DD8" s="858"/>
      <c r="DE8" s="858"/>
      <c r="DF8" s="859"/>
      <c r="DG8" s="861" t="s">
        <v>379</v>
      </c>
      <c r="DH8" s="862"/>
      <c r="DI8" s="862"/>
      <c r="DJ8" s="862"/>
      <c r="DK8" s="863"/>
      <c r="DL8" s="861" t="s">
        <v>575</v>
      </c>
      <c r="DM8" s="862"/>
      <c r="DN8" s="862"/>
      <c r="DO8" s="862"/>
      <c r="DP8" s="863"/>
      <c r="DQ8" s="536">
        <v>0</v>
      </c>
      <c r="DR8" s="536">
        <v>1</v>
      </c>
      <c r="DS8" s="536">
        <v>1</v>
      </c>
      <c r="DT8" s="536">
        <v>0</v>
      </c>
      <c r="DU8" s="537">
        <v>2</v>
      </c>
      <c r="DV8" s="536">
        <v>0</v>
      </c>
      <c r="DW8" s="536">
        <v>0</v>
      </c>
      <c r="DX8" s="536">
        <v>0</v>
      </c>
      <c r="DY8" s="536">
        <v>0</v>
      </c>
      <c r="DZ8" s="537">
        <v>0</v>
      </c>
      <c r="EA8" s="857" t="s">
        <v>647</v>
      </c>
      <c r="EB8" s="858"/>
      <c r="EC8" s="858"/>
      <c r="ED8" s="858"/>
      <c r="EE8" s="859"/>
      <c r="EF8" s="857" t="s">
        <v>635</v>
      </c>
      <c r="EG8" s="858"/>
      <c r="EH8" s="858"/>
      <c r="EI8" s="858"/>
      <c r="EJ8" s="859"/>
      <c r="EK8" s="542">
        <v>0</v>
      </c>
      <c r="EL8" s="543">
        <v>0</v>
      </c>
      <c r="EM8" s="543">
        <v>0</v>
      </c>
      <c r="EN8" s="543">
        <v>-1</v>
      </c>
      <c r="EO8" s="544">
        <v>0</v>
      </c>
      <c r="EP8" s="542">
        <v>0</v>
      </c>
      <c r="EQ8" s="543">
        <v>0</v>
      </c>
      <c r="ER8" s="543">
        <v>0</v>
      </c>
      <c r="ES8" s="543">
        <v>0</v>
      </c>
      <c r="ET8" s="544">
        <v>0</v>
      </c>
      <c r="EU8" s="542">
        <v>0</v>
      </c>
      <c r="EV8" s="543">
        <v>0</v>
      </c>
      <c r="EW8" s="543">
        <v>0</v>
      </c>
      <c r="EX8" s="543">
        <v>0</v>
      </c>
      <c r="EY8" s="544">
        <v>2</v>
      </c>
      <c r="EZ8" s="536">
        <v>1</v>
      </c>
      <c r="FA8" s="536">
        <v>0</v>
      </c>
      <c r="FB8" s="536">
        <v>1</v>
      </c>
      <c r="FC8" s="536">
        <v>-1</v>
      </c>
      <c r="FD8" s="537">
        <v>0</v>
      </c>
      <c r="FE8" s="857" t="s">
        <v>646</v>
      </c>
      <c r="FF8" s="858"/>
      <c r="FG8" s="858"/>
      <c r="FH8" s="858"/>
      <c r="FI8" s="859"/>
      <c r="FJ8" s="782"/>
      <c r="FK8" s="782"/>
      <c r="FL8" s="782"/>
      <c r="FM8" s="782"/>
      <c r="FN8" s="782"/>
    </row>
    <row r="9" spans="1:170" s="458" customFormat="1">
      <c r="A9" s="168">
        <v>2</v>
      </c>
      <c r="B9" s="295">
        <v>43016</v>
      </c>
      <c r="C9" s="407" t="s">
        <v>80</v>
      </c>
      <c r="D9" s="293" t="s">
        <v>127</v>
      </c>
      <c r="E9" s="162" t="s">
        <v>368</v>
      </c>
      <c r="F9" s="864" t="s">
        <v>517</v>
      </c>
      <c r="G9" s="865"/>
      <c r="H9" s="865"/>
      <c r="I9" s="865"/>
      <c r="J9" s="866"/>
      <c r="K9" s="535">
        <v>0</v>
      </c>
      <c r="L9" s="536">
        <v>0</v>
      </c>
      <c r="M9" s="536">
        <v>0</v>
      </c>
      <c r="N9" s="536">
        <v>1</v>
      </c>
      <c r="O9" s="537">
        <v>0</v>
      </c>
      <c r="P9" s="572">
        <v>0</v>
      </c>
      <c r="Q9" s="573">
        <v>0</v>
      </c>
      <c r="R9" s="573">
        <v>0</v>
      </c>
      <c r="S9" s="573">
        <v>1</v>
      </c>
      <c r="T9" s="574">
        <v>0</v>
      </c>
      <c r="U9" s="853" t="s">
        <v>598</v>
      </c>
      <c r="V9" s="854"/>
      <c r="W9" s="854"/>
      <c r="X9" s="854"/>
      <c r="Y9" s="855"/>
      <c r="Z9" s="482">
        <v>0</v>
      </c>
      <c r="AA9" s="482">
        <v>0</v>
      </c>
      <c r="AB9" s="482">
        <v>0</v>
      </c>
      <c r="AC9" s="482">
        <v>0</v>
      </c>
      <c r="AD9" s="483">
        <v>0</v>
      </c>
      <c r="AE9" s="847" t="s">
        <v>379</v>
      </c>
      <c r="AF9" s="848"/>
      <c r="AG9" s="848"/>
      <c r="AH9" s="848"/>
      <c r="AI9" s="849"/>
      <c r="AJ9" s="538">
        <v>0</v>
      </c>
      <c r="AK9" s="538">
        <v>0</v>
      </c>
      <c r="AL9" s="538">
        <v>0</v>
      </c>
      <c r="AM9" s="538">
        <v>0</v>
      </c>
      <c r="AN9" s="534">
        <v>4</v>
      </c>
      <c r="AO9" s="850" t="s">
        <v>571</v>
      </c>
      <c r="AP9" s="856"/>
      <c r="AQ9" s="856"/>
      <c r="AR9" s="856"/>
      <c r="AS9" s="852"/>
      <c r="AT9" s="850" t="s">
        <v>380</v>
      </c>
      <c r="AU9" s="856"/>
      <c r="AV9" s="856"/>
      <c r="AW9" s="856"/>
      <c r="AX9" s="852"/>
      <c r="AY9" s="538">
        <v>1</v>
      </c>
      <c r="AZ9" s="538">
        <v>0</v>
      </c>
      <c r="BA9" s="538">
        <v>1</v>
      </c>
      <c r="BB9" s="538">
        <v>-1</v>
      </c>
      <c r="BC9" s="534">
        <v>2</v>
      </c>
      <c r="BD9" s="538">
        <v>1</v>
      </c>
      <c r="BE9" s="538">
        <v>0</v>
      </c>
      <c r="BF9" s="538">
        <v>1</v>
      </c>
      <c r="BG9" s="538">
        <v>0</v>
      </c>
      <c r="BH9" s="534">
        <v>0</v>
      </c>
      <c r="BI9" s="850" t="s">
        <v>616</v>
      </c>
      <c r="BJ9" s="856"/>
      <c r="BK9" s="856"/>
      <c r="BL9" s="856"/>
      <c r="BM9" s="852"/>
      <c r="BN9" s="850" t="s">
        <v>417</v>
      </c>
      <c r="BO9" s="856"/>
      <c r="BP9" s="856"/>
      <c r="BQ9" s="856"/>
      <c r="BR9" s="852"/>
      <c r="BS9" s="850" t="s">
        <v>385</v>
      </c>
      <c r="BT9" s="856"/>
      <c r="BU9" s="856"/>
      <c r="BV9" s="856"/>
      <c r="BW9" s="852"/>
      <c r="BX9" s="588">
        <v>0</v>
      </c>
      <c r="BY9" s="538">
        <v>1</v>
      </c>
      <c r="BZ9" s="538">
        <v>1</v>
      </c>
      <c r="CA9" s="538">
        <v>-1</v>
      </c>
      <c r="CB9" s="534">
        <v>2</v>
      </c>
      <c r="CC9" s="850" t="s">
        <v>634</v>
      </c>
      <c r="CD9" s="856"/>
      <c r="CE9" s="856"/>
      <c r="CF9" s="856"/>
      <c r="CG9" s="852"/>
      <c r="CH9" s="538">
        <v>0</v>
      </c>
      <c r="CI9" s="538">
        <v>0</v>
      </c>
      <c r="CJ9" s="538">
        <v>0</v>
      </c>
      <c r="CK9" s="538">
        <v>-1</v>
      </c>
      <c r="CL9" s="534">
        <v>0</v>
      </c>
      <c r="CM9" s="569">
        <v>0</v>
      </c>
      <c r="CN9" s="570">
        <v>2</v>
      </c>
      <c r="CO9" s="570">
        <v>2</v>
      </c>
      <c r="CP9" s="570">
        <v>0</v>
      </c>
      <c r="CQ9" s="571">
        <v>0</v>
      </c>
      <c r="CR9" s="532">
        <v>0</v>
      </c>
      <c r="CS9" s="538">
        <v>0</v>
      </c>
      <c r="CT9" s="538">
        <v>0</v>
      </c>
      <c r="CU9" s="538">
        <v>0</v>
      </c>
      <c r="CV9" s="534">
        <v>0</v>
      </c>
      <c r="CW9" s="853" t="s">
        <v>379</v>
      </c>
      <c r="CX9" s="854"/>
      <c r="CY9" s="854"/>
      <c r="CZ9" s="854"/>
      <c r="DA9" s="855"/>
      <c r="DB9" s="853" t="s">
        <v>629</v>
      </c>
      <c r="DC9" s="854"/>
      <c r="DD9" s="854"/>
      <c r="DE9" s="854"/>
      <c r="DF9" s="855"/>
      <c r="DG9" s="847" t="s">
        <v>379</v>
      </c>
      <c r="DH9" s="848"/>
      <c r="DI9" s="848"/>
      <c r="DJ9" s="848"/>
      <c r="DK9" s="849"/>
      <c r="DL9" s="847" t="s">
        <v>575</v>
      </c>
      <c r="DM9" s="848"/>
      <c r="DN9" s="848"/>
      <c r="DO9" s="848"/>
      <c r="DP9" s="849"/>
      <c r="DQ9" s="538">
        <v>1</v>
      </c>
      <c r="DR9" s="538">
        <v>0</v>
      </c>
      <c r="DS9" s="538">
        <v>1</v>
      </c>
      <c r="DT9" s="538">
        <v>0</v>
      </c>
      <c r="DU9" s="534">
        <v>0</v>
      </c>
      <c r="DV9" s="538">
        <v>0</v>
      </c>
      <c r="DW9" s="538">
        <v>0</v>
      </c>
      <c r="DX9" s="538">
        <v>0</v>
      </c>
      <c r="DY9" s="538">
        <v>0</v>
      </c>
      <c r="DZ9" s="534">
        <v>0</v>
      </c>
      <c r="EA9" s="850" t="s">
        <v>647</v>
      </c>
      <c r="EB9" s="856"/>
      <c r="EC9" s="856"/>
      <c r="ED9" s="856"/>
      <c r="EE9" s="852"/>
      <c r="EF9" s="850" t="s">
        <v>635</v>
      </c>
      <c r="EG9" s="856"/>
      <c r="EH9" s="856"/>
      <c r="EI9" s="856"/>
      <c r="EJ9" s="852"/>
      <c r="EK9" s="569">
        <v>0</v>
      </c>
      <c r="EL9" s="575">
        <v>0</v>
      </c>
      <c r="EM9" s="575">
        <v>0</v>
      </c>
      <c r="EN9" s="575">
        <v>-1</v>
      </c>
      <c r="EO9" s="571">
        <v>0</v>
      </c>
      <c r="EP9" s="569">
        <v>0</v>
      </c>
      <c r="EQ9" s="575">
        <v>0</v>
      </c>
      <c r="ER9" s="575">
        <v>0</v>
      </c>
      <c r="ES9" s="575">
        <v>-1</v>
      </c>
      <c r="ET9" s="571">
        <v>0</v>
      </c>
      <c r="EU9" s="532">
        <v>0</v>
      </c>
      <c r="EV9" s="538">
        <v>0</v>
      </c>
      <c r="EW9" s="538">
        <v>0</v>
      </c>
      <c r="EX9" s="538">
        <v>0</v>
      </c>
      <c r="EY9" s="534">
        <v>2</v>
      </c>
      <c r="EZ9" s="536">
        <v>0</v>
      </c>
      <c r="FA9" s="536">
        <v>1</v>
      </c>
      <c r="FB9" s="536">
        <v>1</v>
      </c>
      <c r="FC9" s="536">
        <v>0</v>
      </c>
      <c r="FD9" s="574">
        <v>0</v>
      </c>
      <c r="FE9" s="853" t="s">
        <v>646</v>
      </c>
      <c r="FF9" s="854"/>
      <c r="FG9" s="854"/>
      <c r="FH9" s="854"/>
      <c r="FI9" s="855"/>
      <c r="FJ9" s="781"/>
      <c r="FK9" s="781"/>
      <c r="FL9" s="781"/>
      <c r="FM9" s="781"/>
      <c r="FN9" s="781"/>
    </row>
    <row r="10" spans="1:170" s="458" customFormat="1">
      <c r="A10" s="168">
        <v>3</v>
      </c>
      <c r="B10" s="295">
        <v>43021</v>
      </c>
      <c r="C10" s="407" t="s">
        <v>231</v>
      </c>
      <c r="D10" s="293" t="s">
        <v>188</v>
      </c>
      <c r="E10" s="162" t="s">
        <v>387</v>
      </c>
      <c r="F10" s="864" t="s">
        <v>517</v>
      </c>
      <c r="G10" s="865"/>
      <c r="H10" s="865"/>
      <c r="I10" s="865"/>
      <c r="J10" s="866"/>
      <c r="K10" s="532">
        <v>0</v>
      </c>
      <c r="L10" s="538">
        <v>0</v>
      </c>
      <c r="M10" s="538">
        <v>0</v>
      </c>
      <c r="N10" s="538">
        <v>0</v>
      </c>
      <c r="O10" s="534">
        <v>2</v>
      </c>
      <c r="P10" s="538">
        <v>0</v>
      </c>
      <c r="Q10" s="538">
        <v>0</v>
      </c>
      <c r="R10" s="538">
        <v>0</v>
      </c>
      <c r="S10" s="538">
        <v>0</v>
      </c>
      <c r="T10" s="534">
        <v>2</v>
      </c>
      <c r="U10" s="850" t="s">
        <v>598</v>
      </c>
      <c r="V10" s="856"/>
      <c r="W10" s="856"/>
      <c r="X10" s="856"/>
      <c r="Y10" s="852"/>
      <c r="Z10" s="853" t="s">
        <v>380</v>
      </c>
      <c r="AA10" s="854"/>
      <c r="AB10" s="854"/>
      <c r="AC10" s="854"/>
      <c r="AD10" s="855"/>
      <c r="AE10" s="853" t="s">
        <v>379</v>
      </c>
      <c r="AF10" s="854"/>
      <c r="AG10" s="854"/>
      <c r="AH10" s="854"/>
      <c r="AI10" s="855"/>
      <c r="AJ10" s="538">
        <v>0</v>
      </c>
      <c r="AK10" s="538">
        <v>0</v>
      </c>
      <c r="AL10" s="538">
        <v>0</v>
      </c>
      <c r="AM10" s="538">
        <v>0</v>
      </c>
      <c r="AN10" s="534">
        <v>0</v>
      </c>
      <c r="AO10" s="850" t="s">
        <v>571</v>
      </c>
      <c r="AP10" s="856"/>
      <c r="AQ10" s="856"/>
      <c r="AR10" s="856"/>
      <c r="AS10" s="852"/>
      <c r="AT10" s="850" t="s">
        <v>380</v>
      </c>
      <c r="AU10" s="856"/>
      <c r="AV10" s="856"/>
      <c r="AW10" s="856"/>
      <c r="AX10" s="852"/>
      <c r="AY10" s="538">
        <v>0</v>
      </c>
      <c r="AZ10" s="538">
        <v>0</v>
      </c>
      <c r="BA10" s="538">
        <v>0</v>
      </c>
      <c r="BB10" s="538">
        <v>0</v>
      </c>
      <c r="BC10" s="534">
        <v>5</v>
      </c>
      <c r="BD10" s="538">
        <v>0</v>
      </c>
      <c r="BE10" s="538">
        <v>0</v>
      </c>
      <c r="BF10" s="538">
        <v>0</v>
      </c>
      <c r="BG10" s="538">
        <v>0</v>
      </c>
      <c r="BH10" s="534">
        <v>0</v>
      </c>
      <c r="BI10" s="850" t="s">
        <v>616</v>
      </c>
      <c r="BJ10" s="856"/>
      <c r="BK10" s="856"/>
      <c r="BL10" s="856"/>
      <c r="BM10" s="852"/>
      <c r="BN10" s="850" t="s">
        <v>417</v>
      </c>
      <c r="BO10" s="856"/>
      <c r="BP10" s="856"/>
      <c r="BQ10" s="856"/>
      <c r="BR10" s="852"/>
      <c r="BS10" s="593">
        <v>0</v>
      </c>
      <c r="BT10" s="593">
        <v>0</v>
      </c>
      <c r="BU10" s="593">
        <v>0</v>
      </c>
      <c r="BV10" s="593">
        <v>0</v>
      </c>
      <c r="BW10" s="596">
        <v>5</v>
      </c>
      <c r="BX10" s="595">
        <v>0</v>
      </c>
      <c r="BY10" s="538">
        <v>0</v>
      </c>
      <c r="BZ10" s="538">
        <v>0</v>
      </c>
      <c r="CA10" s="538">
        <v>0</v>
      </c>
      <c r="CB10" s="534">
        <v>0</v>
      </c>
      <c r="CC10" s="850" t="s">
        <v>634</v>
      </c>
      <c r="CD10" s="856"/>
      <c r="CE10" s="856"/>
      <c r="CF10" s="856"/>
      <c r="CG10" s="852"/>
      <c r="CH10" s="850" t="s">
        <v>379</v>
      </c>
      <c r="CI10" s="851"/>
      <c r="CJ10" s="851"/>
      <c r="CK10" s="851"/>
      <c r="CL10" s="852"/>
      <c r="CM10" s="592">
        <v>0</v>
      </c>
      <c r="CN10" s="593">
        <v>2</v>
      </c>
      <c r="CO10" s="593">
        <v>2</v>
      </c>
      <c r="CP10" s="593">
        <v>2</v>
      </c>
      <c r="CQ10" s="594">
        <v>0</v>
      </c>
      <c r="CR10" s="850" t="s">
        <v>379</v>
      </c>
      <c r="CS10" s="856"/>
      <c r="CT10" s="856"/>
      <c r="CU10" s="856"/>
      <c r="CV10" s="852"/>
      <c r="CW10" s="853" t="s">
        <v>379</v>
      </c>
      <c r="CX10" s="854"/>
      <c r="CY10" s="854"/>
      <c r="CZ10" s="854"/>
      <c r="DA10" s="855"/>
      <c r="DB10" s="853" t="s">
        <v>629</v>
      </c>
      <c r="DC10" s="854"/>
      <c r="DD10" s="854"/>
      <c r="DE10" s="854"/>
      <c r="DF10" s="855"/>
      <c r="DG10" s="481">
        <v>1</v>
      </c>
      <c r="DH10" s="482">
        <v>0</v>
      </c>
      <c r="DI10" s="482">
        <v>1</v>
      </c>
      <c r="DJ10" s="482">
        <v>1</v>
      </c>
      <c r="DK10" s="483">
        <v>0</v>
      </c>
      <c r="DL10" s="847" t="s">
        <v>575</v>
      </c>
      <c r="DM10" s="848"/>
      <c r="DN10" s="848"/>
      <c r="DO10" s="848"/>
      <c r="DP10" s="849"/>
      <c r="DQ10" s="538">
        <v>0</v>
      </c>
      <c r="DR10" s="538">
        <v>1</v>
      </c>
      <c r="DS10" s="538">
        <v>1</v>
      </c>
      <c r="DT10" s="538">
        <v>2</v>
      </c>
      <c r="DU10" s="534">
        <v>0</v>
      </c>
      <c r="DV10" s="538">
        <v>0</v>
      </c>
      <c r="DW10" s="538">
        <v>0</v>
      </c>
      <c r="DX10" s="538">
        <v>0</v>
      </c>
      <c r="DY10" s="538">
        <v>0</v>
      </c>
      <c r="DZ10" s="534">
        <v>0</v>
      </c>
      <c r="EA10" s="850" t="s">
        <v>647</v>
      </c>
      <c r="EB10" s="856"/>
      <c r="EC10" s="856"/>
      <c r="ED10" s="856"/>
      <c r="EE10" s="852"/>
      <c r="EF10" s="850" t="s">
        <v>635</v>
      </c>
      <c r="EG10" s="856"/>
      <c r="EH10" s="856"/>
      <c r="EI10" s="856"/>
      <c r="EJ10" s="852"/>
      <c r="EK10" s="592">
        <v>0</v>
      </c>
      <c r="EL10" s="598">
        <v>0</v>
      </c>
      <c r="EM10" s="598">
        <v>0</v>
      </c>
      <c r="EN10" s="598">
        <v>1</v>
      </c>
      <c r="EO10" s="594">
        <v>0</v>
      </c>
      <c r="EP10" s="592">
        <v>0</v>
      </c>
      <c r="EQ10" s="598">
        <v>0</v>
      </c>
      <c r="ER10" s="598">
        <v>0</v>
      </c>
      <c r="ES10" s="598">
        <v>1</v>
      </c>
      <c r="ET10" s="594">
        <v>0</v>
      </c>
      <c r="EU10" s="538">
        <v>0</v>
      </c>
      <c r="EV10" s="538">
        <v>0</v>
      </c>
      <c r="EW10" s="538">
        <v>0</v>
      </c>
      <c r="EX10" s="538">
        <v>0</v>
      </c>
      <c r="EY10" s="534">
        <v>0</v>
      </c>
      <c r="EZ10" s="536">
        <v>1</v>
      </c>
      <c r="FA10" s="536">
        <v>0</v>
      </c>
      <c r="FB10" s="536">
        <v>1</v>
      </c>
      <c r="FC10" s="536">
        <v>1</v>
      </c>
      <c r="FD10" s="597">
        <v>0</v>
      </c>
      <c r="FE10" s="853" t="s">
        <v>646</v>
      </c>
      <c r="FF10" s="854"/>
      <c r="FG10" s="854"/>
      <c r="FH10" s="854"/>
      <c r="FI10" s="855"/>
      <c r="FJ10" s="781"/>
      <c r="FK10" s="781"/>
      <c r="FL10" s="781"/>
      <c r="FM10" s="781"/>
      <c r="FN10" s="781"/>
    </row>
    <row r="11" spans="1:170" s="458" customFormat="1">
      <c r="A11" s="168">
        <v>4</v>
      </c>
      <c r="B11" s="295">
        <v>43022</v>
      </c>
      <c r="C11" s="407" t="s">
        <v>232</v>
      </c>
      <c r="D11" s="293" t="s">
        <v>188</v>
      </c>
      <c r="E11" s="162" t="s">
        <v>397</v>
      </c>
      <c r="F11" s="864" t="s">
        <v>517</v>
      </c>
      <c r="G11" s="865"/>
      <c r="H11" s="865"/>
      <c r="I11" s="865"/>
      <c r="J11" s="866"/>
      <c r="K11" s="535">
        <v>0</v>
      </c>
      <c r="L11" s="536">
        <v>0</v>
      </c>
      <c r="M11" s="536">
        <v>0</v>
      </c>
      <c r="N11" s="536">
        <v>0</v>
      </c>
      <c r="O11" s="537">
        <v>0</v>
      </c>
      <c r="P11" s="599">
        <v>0</v>
      </c>
      <c r="Q11" s="600">
        <v>0</v>
      </c>
      <c r="R11" s="600">
        <v>0</v>
      </c>
      <c r="S11" s="600">
        <v>0</v>
      </c>
      <c r="T11" s="601">
        <v>2</v>
      </c>
      <c r="U11" s="853" t="s">
        <v>598</v>
      </c>
      <c r="V11" s="854"/>
      <c r="W11" s="854"/>
      <c r="X11" s="854"/>
      <c r="Y11" s="855"/>
      <c r="Z11" s="482">
        <v>0</v>
      </c>
      <c r="AA11" s="482">
        <v>0</v>
      </c>
      <c r="AB11" s="482">
        <v>0</v>
      </c>
      <c r="AC11" s="482">
        <v>1</v>
      </c>
      <c r="AD11" s="483">
        <v>0</v>
      </c>
      <c r="AE11" s="847" t="s">
        <v>379</v>
      </c>
      <c r="AF11" s="848"/>
      <c r="AG11" s="848"/>
      <c r="AH11" s="848"/>
      <c r="AI11" s="849"/>
      <c r="AJ11" s="536">
        <v>0</v>
      </c>
      <c r="AK11" s="536">
        <v>0</v>
      </c>
      <c r="AL11" s="536">
        <v>0</v>
      </c>
      <c r="AM11" s="536">
        <v>0</v>
      </c>
      <c r="AN11" s="537">
        <v>0</v>
      </c>
      <c r="AO11" s="853" t="s">
        <v>571</v>
      </c>
      <c r="AP11" s="854"/>
      <c r="AQ11" s="854"/>
      <c r="AR11" s="854"/>
      <c r="AS11" s="855"/>
      <c r="AT11" s="850" t="s">
        <v>380</v>
      </c>
      <c r="AU11" s="856"/>
      <c r="AV11" s="856"/>
      <c r="AW11" s="856"/>
      <c r="AX11" s="852"/>
      <c r="AY11" s="536">
        <v>0</v>
      </c>
      <c r="AZ11" s="536">
        <v>0</v>
      </c>
      <c r="BA11" s="536">
        <v>0</v>
      </c>
      <c r="BB11" s="536">
        <v>0</v>
      </c>
      <c r="BC11" s="537">
        <v>0</v>
      </c>
      <c r="BD11" s="536">
        <v>0</v>
      </c>
      <c r="BE11" s="536">
        <v>0</v>
      </c>
      <c r="BF11" s="536">
        <v>0</v>
      </c>
      <c r="BG11" s="536">
        <v>0</v>
      </c>
      <c r="BH11" s="537">
        <v>4</v>
      </c>
      <c r="BI11" s="853" t="s">
        <v>616</v>
      </c>
      <c r="BJ11" s="854"/>
      <c r="BK11" s="854"/>
      <c r="BL11" s="854"/>
      <c r="BM11" s="855"/>
      <c r="BN11" s="853" t="s">
        <v>417</v>
      </c>
      <c r="BO11" s="854"/>
      <c r="BP11" s="854"/>
      <c r="BQ11" s="854"/>
      <c r="BR11" s="855"/>
      <c r="BS11" s="853" t="s">
        <v>379</v>
      </c>
      <c r="BT11" s="854"/>
      <c r="BU11" s="854"/>
      <c r="BV11" s="854"/>
      <c r="BW11" s="855"/>
      <c r="BX11" s="599">
        <v>1</v>
      </c>
      <c r="BY11" s="600">
        <v>0</v>
      </c>
      <c r="BZ11" s="600">
        <v>1</v>
      </c>
      <c r="CA11" s="600">
        <v>0</v>
      </c>
      <c r="CB11" s="601">
        <v>0</v>
      </c>
      <c r="CC11" s="853" t="s">
        <v>634</v>
      </c>
      <c r="CD11" s="854"/>
      <c r="CE11" s="854"/>
      <c r="CF11" s="854"/>
      <c r="CG11" s="855"/>
      <c r="CH11" s="536">
        <v>0</v>
      </c>
      <c r="CI11" s="536">
        <v>0</v>
      </c>
      <c r="CJ11" s="536">
        <v>0</v>
      </c>
      <c r="CK11" s="536">
        <v>-1</v>
      </c>
      <c r="CL11" s="537">
        <v>0</v>
      </c>
      <c r="CM11" s="535">
        <v>0</v>
      </c>
      <c r="CN11" s="538">
        <v>1</v>
      </c>
      <c r="CO11" s="538">
        <v>1</v>
      </c>
      <c r="CP11" s="538">
        <v>0</v>
      </c>
      <c r="CQ11" s="534">
        <v>0</v>
      </c>
      <c r="CR11" s="535">
        <v>0</v>
      </c>
      <c r="CS11" s="538">
        <v>0</v>
      </c>
      <c r="CT11" s="538">
        <v>0</v>
      </c>
      <c r="CU11" s="538">
        <v>-1</v>
      </c>
      <c r="CV11" s="534">
        <v>0</v>
      </c>
      <c r="CW11" s="853" t="s">
        <v>379</v>
      </c>
      <c r="CX11" s="854"/>
      <c r="CY11" s="854"/>
      <c r="CZ11" s="854"/>
      <c r="DA11" s="855"/>
      <c r="DB11" s="853" t="s">
        <v>629</v>
      </c>
      <c r="DC11" s="854"/>
      <c r="DD11" s="854"/>
      <c r="DE11" s="854"/>
      <c r="DF11" s="855"/>
      <c r="DG11" s="481">
        <v>0</v>
      </c>
      <c r="DH11" s="482">
        <v>0</v>
      </c>
      <c r="DI11" s="482">
        <v>0</v>
      </c>
      <c r="DJ11" s="482">
        <v>-1</v>
      </c>
      <c r="DK11" s="483">
        <v>2</v>
      </c>
      <c r="DL11" s="847" t="s">
        <v>575</v>
      </c>
      <c r="DM11" s="848"/>
      <c r="DN11" s="848"/>
      <c r="DO11" s="848"/>
      <c r="DP11" s="849"/>
      <c r="DQ11" s="536">
        <v>0</v>
      </c>
      <c r="DR11" s="536">
        <v>1</v>
      </c>
      <c r="DS11" s="536">
        <v>1</v>
      </c>
      <c r="DT11" s="536">
        <v>0</v>
      </c>
      <c r="DU11" s="537">
        <v>0</v>
      </c>
      <c r="DV11" s="853" t="s">
        <v>379</v>
      </c>
      <c r="DW11" s="854"/>
      <c r="DX11" s="854"/>
      <c r="DY11" s="854"/>
      <c r="DZ11" s="855"/>
      <c r="EA11" s="853" t="s">
        <v>647</v>
      </c>
      <c r="EB11" s="854"/>
      <c r="EC11" s="854"/>
      <c r="ED11" s="854"/>
      <c r="EE11" s="855"/>
      <c r="EF11" s="853" t="s">
        <v>635</v>
      </c>
      <c r="EG11" s="854"/>
      <c r="EH11" s="854"/>
      <c r="EI11" s="854"/>
      <c r="EJ11" s="855"/>
      <c r="EK11" s="602">
        <v>1</v>
      </c>
      <c r="EL11" s="604">
        <v>2</v>
      </c>
      <c r="EM11" s="604">
        <v>3</v>
      </c>
      <c r="EN11" s="604">
        <v>0</v>
      </c>
      <c r="EO11" s="603">
        <v>0</v>
      </c>
      <c r="EP11" s="850" t="s">
        <v>379</v>
      </c>
      <c r="EQ11" s="856"/>
      <c r="ER11" s="856"/>
      <c r="ES11" s="856"/>
      <c r="ET11" s="852"/>
      <c r="EU11" s="599">
        <v>0</v>
      </c>
      <c r="EV11" s="600">
        <v>0</v>
      </c>
      <c r="EW11" s="600">
        <v>0</v>
      </c>
      <c r="EX11" s="600">
        <v>-1</v>
      </c>
      <c r="EY11" s="601">
        <v>0</v>
      </c>
      <c r="EZ11" s="536">
        <v>1</v>
      </c>
      <c r="FA11" s="536">
        <v>1</v>
      </c>
      <c r="FB11" s="536">
        <v>2</v>
      </c>
      <c r="FC11" s="536">
        <v>1</v>
      </c>
      <c r="FD11" s="601">
        <v>0</v>
      </c>
      <c r="FE11" s="853" t="s">
        <v>646</v>
      </c>
      <c r="FF11" s="854"/>
      <c r="FG11" s="854"/>
      <c r="FH11" s="854"/>
      <c r="FI11" s="855"/>
      <c r="FJ11" s="782"/>
      <c r="FK11" s="782"/>
      <c r="FL11" s="782"/>
      <c r="FM11" s="782"/>
      <c r="FN11" s="782"/>
    </row>
    <row r="12" spans="1:170" s="457" customFormat="1">
      <c r="A12" s="168">
        <v>5</v>
      </c>
      <c r="B12" s="295">
        <v>43029</v>
      </c>
      <c r="C12" s="407" t="s">
        <v>231</v>
      </c>
      <c r="D12" s="293" t="s">
        <v>188</v>
      </c>
      <c r="E12" s="162" t="s">
        <v>419</v>
      </c>
      <c r="F12" s="864" t="s">
        <v>517</v>
      </c>
      <c r="G12" s="865"/>
      <c r="H12" s="865"/>
      <c r="I12" s="865"/>
      <c r="J12" s="866"/>
      <c r="K12" s="535">
        <v>0</v>
      </c>
      <c r="L12" s="536">
        <v>0</v>
      </c>
      <c r="M12" s="536">
        <v>0</v>
      </c>
      <c r="N12" s="536">
        <v>0</v>
      </c>
      <c r="O12" s="537">
        <v>0</v>
      </c>
      <c r="P12" s="536">
        <v>0</v>
      </c>
      <c r="Q12" s="536">
        <v>0</v>
      </c>
      <c r="R12" s="536">
        <v>0</v>
      </c>
      <c r="S12" s="536">
        <v>0</v>
      </c>
      <c r="T12" s="537">
        <v>0</v>
      </c>
      <c r="U12" s="853" t="s">
        <v>598</v>
      </c>
      <c r="V12" s="854"/>
      <c r="W12" s="854"/>
      <c r="X12" s="854"/>
      <c r="Y12" s="855"/>
      <c r="Z12" s="482">
        <v>0</v>
      </c>
      <c r="AA12" s="482">
        <v>0</v>
      </c>
      <c r="AB12" s="482">
        <v>0</v>
      </c>
      <c r="AC12" s="482">
        <v>-1</v>
      </c>
      <c r="AD12" s="483">
        <v>0</v>
      </c>
      <c r="AE12" s="847" t="s">
        <v>517</v>
      </c>
      <c r="AF12" s="848"/>
      <c r="AG12" s="848"/>
      <c r="AH12" s="848"/>
      <c r="AI12" s="849"/>
      <c r="AJ12" s="536">
        <v>0</v>
      </c>
      <c r="AK12" s="536">
        <v>0</v>
      </c>
      <c r="AL12" s="536">
        <v>0</v>
      </c>
      <c r="AM12" s="536">
        <v>0</v>
      </c>
      <c r="AN12" s="537">
        <v>0</v>
      </c>
      <c r="AO12" s="853" t="s">
        <v>571</v>
      </c>
      <c r="AP12" s="854"/>
      <c r="AQ12" s="854"/>
      <c r="AR12" s="854"/>
      <c r="AS12" s="855"/>
      <c r="AT12" s="850" t="s">
        <v>380</v>
      </c>
      <c r="AU12" s="856"/>
      <c r="AV12" s="856"/>
      <c r="AW12" s="856"/>
      <c r="AX12" s="852"/>
      <c r="AY12" s="609">
        <v>1</v>
      </c>
      <c r="AZ12" s="610">
        <v>0</v>
      </c>
      <c r="BA12" s="610">
        <v>1</v>
      </c>
      <c r="BB12" s="610">
        <v>0</v>
      </c>
      <c r="BC12" s="611">
        <v>0</v>
      </c>
      <c r="BD12" s="609">
        <v>0</v>
      </c>
      <c r="BE12" s="610">
        <v>1</v>
      </c>
      <c r="BF12" s="610">
        <v>1</v>
      </c>
      <c r="BG12" s="610">
        <v>1</v>
      </c>
      <c r="BH12" s="611">
        <v>0</v>
      </c>
      <c r="BI12" s="853" t="s">
        <v>616</v>
      </c>
      <c r="BJ12" s="854"/>
      <c r="BK12" s="854"/>
      <c r="BL12" s="854"/>
      <c r="BM12" s="855"/>
      <c r="BN12" s="853" t="s">
        <v>417</v>
      </c>
      <c r="BO12" s="854"/>
      <c r="BP12" s="854"/>
      <c r="BQ12" s="854"/>
      <c r="BR12" s="855"/>
      <c r="BS12" s="610">
        <v>0</v>
      </c>
      <c r="BT12" s="610">
        <v>0</v>
      </c>
      <c r="BU12" s="610">
        <v>0</v>
      </c>
      <c r="BV12" s="610">
        <v>1</v>
      </c>
      <c r="BW12" s="610">
        <v>2</v>
      </c>
      <c r="BX12" s="853" t="s">
        <v>417</v>
      </c>
      <c r="BY12" s="854"/>
      <c r="BZ12" s="854"/>
      <c r="CA12" s="854"/>
      <c r="CB12" s="855"/>
      <c r="CC12" s="853" t="s">
        <v>634</v>
      </c>
      <c r="CD12" s="854"/>
      <c r="CE12" s="854"/>
      <c r="CF12" s="854"/>
      <c r="CG12" s="855"/>
      <c r="CH12" s="612">
        <v>0</v>
      </c>
      <c r="CI12" s="613">
        <v>1</v>
      </c>
      <c r="CJ12" s="613">
        <v>1</v>
      </c>
      <c r="CK12" s="613">
        <v>-1</v>
      </c>
      <c r="CL12" s="614">
        <v>2</v>
      </c>
      <c r="CM12" s="535">
        <v>2</v>
      </c>
      <c r="CN12" s="533">
        <v>0</v>
      </c>
      <c r="CO12" s="533">
        <v>2</v>
      </c>
      <c r="CP12" s="533">
        <v>-1</v>
      </c>
      <c r="CQ12" s="534">
        <v>0</v>
      </c>
      <c r="CR12" s="535">
        <v>1</v>
      </c>
      <c r="CS12" s="533">
        <v>1</v>
      </c>
      <c r="CT12" s="533">
        <v>2</v>
      </c>
      <c r="CU12" s="533">
        <v>0</v>
      </c>
      <c r="CV12" s="534">
        <v>2</v>
      </c>
      <c r="CW12" s="535">
        <v>0</v>
      </c>
      <c r="CX12" s="533">
        <v>0</v>
      </c>
      <c r="CY12" s="533">
        <v>0</v>
      </c>
      <c r="CZ12" s="533">
        <v>-1</v>
      </c>
      <c r="DA12" s="534">
        <v>2</v>
      </c>
      <c r="DB12" s="850" t="s">
        <v>629</v>
      </c>
      <c r="DC12" s="856"/>
      <c r="DD12" s="856"/>
      <c r="DE12" s="856"/>
      <c r="DF12" s="852"/>
      <c r="DG12" s="847" t="s">
        <v>379</v>
      </c>
      <c r="DH12" s="848"/>
      <c r="DI12" s="848"/>
      <c r="DJ12" s="848"/>
      <c r="DK12" s="849"/>
      <c r="DL12" s="847" t="s">
        <v>575</v>
      </c>
      <c r="DM12" s="848"/>
      <c r="DN12" s="848"/>
      <c r="DO12" s="848"/>
      <c r="DP12" s="849"/>
      <c r="DQ12" s="536">
        <v>0</v>
      </c>
      <c r="DR12" s="536">
        <v>2</v>
      </c>
      <c r="DS12" s="536">
        <v>2</v>
      </c>
      <c r="DT12" s="536">
        <v>0</v>
      </c>
      <c r="DU12" s="537">
        <v>2</v>
      </c>
      <c r="DV12" s="536">
        <v>0</v>
      </c>
      <c r="DW12" s="536">
        <v>0</v>
      </c>
      <c r="DX12" s="536">
        <v>0</v>
      </c>
      <c r="DY12" s="536">
        <v>0</v>
      </c>
      <c r="DZ12" s="537">
        <v>0</v>
      </c>
      <c r="EA12" s="853" t="s">
        <v>647</v>
      </c>
      <c r="EB12" s="854"/>
      <c r="EC12" s="854"/>
      <c r="ED12" s="854"/>
      <c r="EE12" s="855"/>
      <c r="EF12" s="853" t="s">
        <v>635</v>
      </c>
      <c r="EG12" s="854"/>
      <c r="EH12" s="854"/>
      <c r="EI12" s="854"/>
      <c r="EJ12" s="855"/>
      <c r="EK12" s="612">
        <v>0</v>
      </c>
      <c r="EL12" s="615">
        <v>2</v>
      </c>
      <c r="EM12" s="615">
        <v>2</v>
      </c>
      <c r="EN12" s="615">
        <v>1</v>
      </c>
      <c r="EO12" s="614">
        <v>0</v>
      </c>
      <c r="EP12" s="612">
        <v>1</v>
      </c>
      <c r="EQ12" s="615">
        <v>0</v>
      </c>
      <c r="ER12" s="615">
        <v>1</v>
      </c>
      <c r="ES12" s="615">
        <v>1</v>
      </c>
      <c r="ET12" s="614">
        <v>0</v>
      </c>
      <c r="EU12" s="853" t="s">
        <v>380</v>
      </c>
      <c r="EV12" s="854"/>
      <c r="EW12" s="854"/>
      <c r="EX12" s="854"/>
      <c r="EY12" s="855"/>
      <c r="EZ12" s="536">
        <v>0</v>
      </c>
      <c r="FA12" s="536">
        <v>2</v>
      </c>
      <c r="FB12" s="536">
        <v>2</v>
      </c>
      <c r="FC12" s="536">
        <v>0</v>
      </c>
      <c r="FD12" s="537">
        <v>0</v>
      </c>
      <c r="FE12" s="853" t="s">
        <v>646</v>
      </c>
      <c r="FF12" s="854"/>
      <c r="FG12" s="854"/>
      <c r="FH12" s="854"/>
      <c r="FI12" s="855"/>
      <c r="FJ12" s="782"/>
      <c r="FK12" s="782"/>
      <c r="FL12" s="782"/>
      <c r="FM12" s="782"/>
      <c r="FN12" s="782"/>
    </row>
    <row r="13" spans="1:170" s="457" customFormat="1">
      <c r="A13" s="168">
        <v>6</v>
      </c>
      <c r="B13" s="295">
        <v>43036</v>
      </c>
      <c r="C13" s="407" t="s">
        <v>336</v>
      </c>
      <c r="D13" s="293" t="s">
        <v>127</v>
      </c>
      <c r="E13" s="162" t="s">
        <v>419</v>
      </c>
      <c r="F13" s="864" t="s">
        <v>517</v>
      </c>
      <c r="G13" s="865"/>
      <c r="H13" s="865"/>
      <c r="I13" s="865"/>
      <c r="J13" s="866"/>
      <c r="K13" s="535">
        <v>0</v>
      </c>
      <c r="L13" s="536">
        <v>0</v>
      </c>
      <c r="M13" s="536">
        <v>0</v>
      </c>
      <c r="N13" s="536">
        <v>-1</v>
      </c>
      <c r="O13" s="537">
        <v>0</v>
      </c>
      <c r="P13" s="536">
        <v>0</v>
      </c>
      <c r="Q13" s="536">
        <v>0</v>
      </c>
      <c r="R13" s="536">
        <v>0</v>
      </c>
      <c r="S13" s="536">
        <v>0</v>
      </c>
      <c r="T13" s="537">
        <v>0</v>
      </c>
      <c r="U13" s="853" t="s">
        <v>598</v>
      </c>
      <c r="V13" s="854"/>
      <c r="W13" s="854"/>
      <c r="X13" s="854"/>
      <c r="Y13" s="855"/>
      <c r="Z13" s="847" t="s">
        <v>380</v>
      </c>
      <c r="AA13" s="848"/>
      <c r="AB13" s="848"/>
      <c r="AC13" s="848"/>
      <c r="AD13" s="849"/>
      <c r="AE13" s="847" t="s">
        <v>517</v>
      </c>
      <c r="AF13" s="848"/>
      <c r="AG13" s="848"/>
      <c r="AH13" s="848"/>
      <c r="AI13" s="849"/>
      <c r="AJ13" s="853" t="s">
        <v>379</v>
      </c>
      <c r="AK13" s="854"/>
      <c r="AL13" s="854"/>
      <c r="AM13" s="854"/>
      <c r="AN13" s="855"/>
      <c r="AO13" s="853" t="s">
        <v>571</v>
      </c>
      <c r="AP13" s="854"/>
      <c r="AQ13" s="854"/>
      <c r="AR13" s="854"/>
      <c r="AS13" s="855"/>
      <c r="AT13" s="533">
        <v>0</v>
      </c>
      <c r="AU13" s="533">
        <v>0</v>
      </c>
      <c r="AV13" s="533">
        <v>0</v>
      </c>
      <c r="AW13" s="533">
        <v>-1</v>
      </c>
      <c r="AX13" s="533">
        <v>0</v>
      </c>
      <c r="AY13" s="619">
        <v>0</v>
      </c>
      <c r="AZ13" s="620">
        <v>1</v>
      </c>
      <c r="BA13" s="620">
        <v>1</v>
      </c>
      <c r="BB13" s="620">
        <v>0</v>
      </c>
      <c r="BC13" s="658">
        <v>0</v>
      </c>
      <c r="BD13" s="619">
        <v>0</v>
      </c>
      <c r="BE13" s="620">
        <v>0</v>
      </c>
      <c r="BF13" s="620">
        <v>0</v>
      </c>
      <c r="BG13" s="620">
        <v>-2</v>
      </c>
      <c r="BH13" s="621">
        <v>0</v>
      </c>
      <c r="BI13" s="853" t="s">
        <v>616</v>
      </c>
      <c r="BJ13" s="854"/>
      <c r="BK13" s="854"/>
      <c r="BL13" s="854"/>
      <c r="BM13" s="855"/>
      <c r="BN13" s="654">
        <v>0</v>
      </c>
      <c r="BO13" s="654">
        <v>0</v>
      </c>
      <c r="BP13" s="654">
        <v>0</v>
      </c>
      <c r="BQ13" s="654">
        <v>0</v>
      </c>
      <c r="BR13" s="655">
        <v>0</v>
      </c>
      <c r="BS13" s="620">
        <v>0</v>
      </c>
      <c r="BT13" s="620">
        <v>0</v>
      </c>
      <c r="BU13" s="620">
        <v>0</v>
      </c>
      <c r="BV13" s="620">
        <v>-1</v>
      </c>
      <c r="BW13" s="620">
        <v>6</v>
      </c>
      <c r="BX13" s="853" t="s">
        <v>417</v>
      </c>
      <c r="BY13" s="854"/>
      <c r="BZ13" s="854"/>
      <c r="CA13" s="854"/>
      <c r="CB13" s="855"/>
      <c r="CC13" s="853" t="s">
        <v>634</v>
      </c>
      <c r="CD13" s="854"/>
      <c r="CE13" s="854"/>
      <c r="CF13" s="854"/>
      <c r="CG13" s="855"/>
      <c r="CH13" s="850" t="s">
        <v>379</v>
      </c>
      <c r="CI13" s="856"/>
      <c r="CJ13" s="856"/>
      <c r="CK13" s="856"/>
      <c r="CL13" s="852"/>
      <c r="CM13" s="620">
        <v>0</v>
      </c>
      <c r="CN13" s="620">
        <v>0</v>
      </c>
      <c r="CO13" s="620">
        <v>0</v>
      </c>
      <c r="CP13" s="620">
        <v>-2</v>
      </c>
      <c r="CQ13" s="621">
        <v>0</v>
      </c>
      <c r="CR13" s="620">
        <v>0</v>
      </c>
      <c r="CS13" s="620">
        <v>0</v>
      </c>
      <c r="CT13" s="620">
        <v>0</v>
      </c>
      <c r="CU13" s="620">
        <v>0</v>
      </c>
      <c r="CV13" s="621">
        <v>0</v>
      </c>
      <c r="CW13" s="853" t="s">
        <v>379</v>
      </c>
      <c r="CX13" s="854"/>
      <c r="CY13" s="854"/>
      <c r="CZ13" s="854"/>
      <c r="DA13" s="855"/>
      <c r="DB13" s="853" t="s">
        <v>629</v>
      </c>
      <c r="DC13" s="854"/>
      <c r="DD13" s="854"/>
      <c r="DE13" s="854"/>
      <c r="DF13" s="855"/>
      <c r="DG13" s="847" t="s">
        <v>417</v>
      </c>
      <c r="DH13" s="848"/>
      <c r="DI13" s="848"/>
      <c r="DJ13" s="848"/>
      <c r="DK13" s="849"/>
      <c r="DL13" s="847" t="s">
        <v>575</v>
      </c>
      <c r="DM13" s="848"/>
      <c r="DN13" s="848"/>
      <c r="DO13" s="848"/>
      <c r="DP13" s="849"/>
      <c r="DQ13" s="622">
        <v>0</v>
      </c>
      <c r="DR13" s="623">
        <v>0</v>
      </c>
      <c r="DS13" s="623">
        <v>0</v>
      </c>
      <c r="DT13" s="623">
        <v>-2</v>
      </c>
      <c r="DU13" s="624">
        <v>0</v>
      </c>
      <c r="DV13" s="853" t="s">
        <v>379</v>
      </c>
      <c r="DW13" s="854"/>
      <c r="DX13" s="854"/>
      <c r="DY13" s="854"/>
      <c r="DZ13" s="855"/>
      <c r="EA13" s="853" t="s">
        <v>647</v>
      </c>
      <c r="EB13" s="854"/>
      <c r="EC13" s="854"/>
      <c r="ED13" s="854"/>
      <c r="EE13" s="855"/>
      <c r="EF13" s="853" t="s">
        <v>635</v>
      </c>
      <c r="EG13" s="854"/>
      <c r="EH13" s="854"/>
      <c r="EI13" s="854"/>
      <c r="EJ13" s="855"/>
      <c r="EK13" s="625">
        <v>0</v>
      </c>
      <c r="EL13" s="627">
        <v>1</v>
      </c>
      <c r="EM13" s="627">
        <v>1</v>
      </c>
      <c r="EN13" s="627">
        <v>0</v>
      </c>
      <c r="EO13" s="626">
        <v>0</v>
      </c>
      <c r="EP13" s="625">
        <v>0</v>
      </c>
      <c r="EQ13" s="627">
        <v>0</v>
      </c>
      <c r="ER13" s="627">
        <v>0</v>
      </c>
      <c r="ES13" s="627">
        <v>-1</v>
      </c>
      <c r="ET13" s="626">
        <v>2</v>
      </c>
      <c r="EU13" s="853" t="s">
        <v>379</v>
      </c>
      <c r="EV13" s="854"/>
      <c r="EW13" s="854"/>
      <c r="EX13" s="854"/>
      <c r="EY13" s="855"/>
      <c r="EZ13" s="620">
        <v>0</v>
      </c>
      <c r="FA13" s="620">
        <v>0</v>
      </c>
      <c r="FB13" s="620">
        <v>0</v>
      </c>
      <c r="FC13" s="620">
        <v>-2</v>
      </c>
      <c r="FD13" s="621">
        <v>0</v>
      </c>
      <c r="FE13" s="853" t="s">
        <v>646</v>
      </c>
      <c r="FF13" s="854"/>
      <c r="FG13" s="854"/>
      <c r="FH13" s="854"/>
      <c r="FI13" s="855"/>
      <c r="FJ13" s="782"/>
      <c r="FK13" s="782"/>
      <c r="FL13" s="782"/>
      <c r="FM13" s="782"/>
      <c r="FN13" s="782"/>
    </row>
    <row r="14" spans="1:170" s="458" customFormat="1">
      <c r="A14" s="168">
        <v>7</v>
      </c>
      <c r="B14" s="295">
        <v>43037</v>
      </c>
      <c r="C14" s="407" t="s">
        <v>336</v>
      </c>
      <c r="D14" s="293" t="s">
        <v>188</v>
      </c>
      <c r="E14" s="162" t="s">
        <v>444</v>
      </c>
      <c r="F14" s="864" t="s">
        <v>517</v>
      </c>
      <c r="G14" s="865"/>
      <c r="H14" s="865"/>
      <c r="I14" s="865"/>
      <c r="J14" s="866"/>
      <c r="K14" s="635">
        <v>0</v>
      </c>
      <c r="L14" s="636">
        <v>0</v>
      </c>
      <c r="M14" s="636">
        <v>0</v>
      </c>
      <c r="N14" s="636">
        <v>3</v>
      </c>
      <c r="O14" s="637">
        <v>0</v>
      </c>
      <c r="P14" s="636">
        <v>0</v>
      </c>
      <c r="Q14" s="636">
        <v>1</v>
      </c>
      <c r="R14" s="636">
        <v>1</v>
      </c>
      <c r="S14" s="636">
        <v>2</v>
      </c>
      <c r="T14" s="637">
        <v>0</v>
      </c>
      <c r="U14" s="853" t="s">
        <v>598</v>
      </c>
      <c r="V14" s="854"/>
      <c r="W14" s="854"/>
      <c r="X14" s="854"/>
      <c r="Y14" s="855"/>
      <c r="Z14" s="847" t="s">
        <v>380</v>
      </c>
      <c r="AA14" s="848"/>
      <c r="AB14" s="848"/>
      <c r="AC14" s="848"/>
      <c r="AD14" s="849"/>
      <c r="AE14" s="847" t="s">
        <v>517</v>
      </c>
      <c r="AF14" s="848"/>
      <c r="AG14" s="848"/>
      <c r="AH14" s="848"/>
      <c r="AI14" s="849"/>
      <c r="AJ14" s="853" t="s">
        <v>379</v>
      </c>
      <c r="AK14" s="854"/>
      <c r="AL14" s="854"/>
      <c r="AM14" s="854"/>
      <c r="AN14" s="855"/>
      <c r="AO14" s="853" t="s">
        <v>571</v>
      </c>
      <c r="AP14" s="854"/>
      <c r="AQ14" s="854"/>
      <c r="AR14" s="854"/>
      <c r="AS14" s="855"/>
      <c r="AT14" s="636">
        <v>1</v>
      </c>
      <c r="AU14" s="636">
        <v>0</v>
      </c>
      <c r="AV14" s="636">
        <v>1</v>
      </c>
      <c r="AW14" s="636">
        <v>-1</v>
      </c>
      <c r="AX14" s="636">
        <v>0</v>
      </c>
      <c r="AY14" s="635">
        <v>0</v>
      </c>
      <c r="AZ14" s="636">
        <v>0</v>
      </c>
      <c r="BA14" s="636">
        <v>0</v>
      </c>
      <c r="BB14" s="636">
        <v>-1</v>
      </c>
      <c r="BC14" s="637">
        <v>17</v>
      </c>
      <c r="BD14" s="635">
        <v>0</v>
      </c>
      <c r="BE14" s="636">
        <v>0</v>
      </c>
      <c r="BF14" s="636">
        <v>0</v>
      </c>
      <c r="BG14" s="636">
        <v>0</v>
      </c>
      <c r="BH14" s="637">
        <v>0</v>
      </c>
      <c r="BI14" s="853" t="s">
        <v>616</v>
      </c>
      <c r="BJ14" s="854"/>
      <c r="BK14" s="854"/>
      <c r="BL14" s="854"/>
      <c r="BM14" s="855"/>
      <c r="BN14" s="853" t="s">
        <v>379</v>
      </c>
      <c r="BO14" s="854"/>
      <c r="BP14" s="854"/>
      <c r="BQ14" s="854"/>
      <c r="BR14" s="855"/>
      <c r="BS14" s="636">
        <v>1</v>
      </c>
      <c r="BT14" s="636">
        <v>0</v>
      </c>
      <c r="BU14" s="636">
        <v>1</v>
      </c>
      <c r="BV14" s="636">
        <v>-1</v>
      </c>
      <c r="BW14" s="636">
        <v>2</v>
      </c>
      <c r="BX14" s="635">
        <v>0</v>
      </c>
      <c r="BY14" s="636">
        <v>1</v>
      </c>
      <c r="BZ14" s="636">
        <v>1</v>
      </c>
      <c r="CA14" s="636">
        <v>1</v>
      </c>
      <c r="CB14" s="637">
        <v>0</v>
      </c>
      <c r="CC14" s="853" t="s">
        <v>634</v>
      </c>
      <c r="CD14" s="854"/>
      <c r="CE14" s="854"/>
      <c r="CF14" s="854"/>
      <c r="CG14" s="855"/>
      <c r="CH14" s="850" t="s">
        <v>417</v>
      </c>
      <c r="CI14" s="856"/>
      <c r="CJ14" s="856"/>
      <c r="CK14" s="856"/>
      <c r="CL14" s="852"/>
      <c r="CM14" s="636">
        <v>1</v>
      </c>
      <c r="CN14" s="636">
        <v>0</v>
      </c>
      <c r="CO14" s="636">
        <v>1</v>
      </c>
      <c r="CP14" s="636">
        <v>1</v>
      </c>
      <c r="CQ14" s="637">
        <v>0</v>
      </c>
      <c r="CR14" s="853" t="s">
        <v>379</v>
      </c>
      <c r="CS14" s="854"/>
      <c r="CT14" s="854"/>
      <c r="CU14" s="854"/>
      <c r="CV14" s="855"/>
      <c r="CW14" s="636">
        <v>0</v>
      </c>
      <c r="CX14" s="636">
        <v>0</v>
      </c>
      <c r="CY14" s="636">
        <v>0</v>
      </c>
      <c r="CZ14" s="636">
        <v>-1</v>
      </c>
      <c r="DA14" s="637">
        <v>2</v>
      </c>
      <c r="DB14" s="853" t="s">
        <v>629</v>
      </c>
      <c r="DC14" s="854"/>
      <c r="DD14" s="854"/>
      <c r="DE14" s="854"/>
      <c r="DF14" s="855"/>
      <c r="DG14" s="847" t="s">
        <v>417</v>
      </c>
      <c r="DH14" s="848"/>
      <c r="DI14" s="848"/>
      <c r="DJ14" s="848"/>
      <c r="DK14" s="849"/>
      <c r="DL14" s="847" t="s">
        <v>575</v>
      </c>
      <c r="DM14" s="848"/>
      <c r="DN14" s="848"/>
      <c r="DO14" s="848"/>
      <c r="DP14" s="849"/>
      <c r="DQ14" s="632">
        <v>0</v>
      </c>
      <c r="DR14" s="633">
        <v>0</v>
      </c>
      <c r="DS14" s="633">
        <v>0</v>
      </c>
      <c r="DT14" s="633">
        <v>0</v>
      </c>
      <c r="DU14" s="637">
        <v>15</v>
      </c>
      <c r="DV14" s="643">
        <v>0</v>
      </c>
      <c r="DW14" s="636">
        <v>2</v>
      </c>
      <c r="DX14" s="636">
        <v>2</v>
      </c>
      <c r="DY14" s="636">
        <v>2</v>
      </c>
      <c r="DZ14" s="644">
        <v>0</v>
      </c>
      <c r="EA14" s="853" t="s">
        <v>647</v>
      </c>
      <c r="EB14" s="854"/>
      <c r="EC14" s="854"/>
      <c r="ED14" s="854"/>
      <c r="EE14" s="855"/>
      <c r="EF14" s="853" t="s">
        <v>635</v>
      </c>
      <c r="EG14" s="854"/>
      <c r="EH14" s="854"/>
      <c r="EI14" s="854"/>
      <c r="EJ14" s="855"/>
      <c r="EK14" s="638">
        <v>0</v>
      </c>
      <c r="EL14" s="642">
        <v>0</v>
      </c>
      <c r="EM14" s="642">
        <v>0</v>
      </c>
      <c r="EN14" s="642">
        <v>-1</v>
      </c>
      <c r="EO14" s="640">
        <v>2</v>
      </c>
      <c r="EP14" s="638">
        <v>0</v>
      </c>
      <c r="EQ14" s="639">
        <v>0</v>
      </c>
      <c r="ER14" s="639">
        <v>0</v>
      </c>
      <c r="ES14" s="639">
        <v>-2</v>
      </c>
      <c r="ET14" s="640">
        <v>0</v>
      </c>
      <c r="EU14" s="636">
        <v>0</v>
      </c>
      <c r="EV14" s="636">
        <v>0</v>
      </c>
      <c r="EW14" s="636">
        <v>0</v>
      </c>
      <c r="EX14" s="636">
        <v>0</v>
      </c>
      <c r="EY14" s="637">
        <v>2</v>
      </c>
      <c r="EZ14" s="636">
        <v>1</v>
      </c>
      <c r="FA14" s="636">
        <v>2</v>
      </c>
      <c r="FB14" s="636">
        <v>3</v>
      </c>
      <c r="FC14" s="636">
        <v>2</v>
      </c>
      <c r="FD14" s="644">
        <v>0</v>
      </c>
      <c r="FE14" s="853" t="s">
        <v>646</v>
      </c>
      <c r="FF14" s="854"/>
      <c r="FG14" s="854"/>
      <c r="FH14" s="854"/>
      <c r="FI14" s="855"/>
      <c r="FJ14" s="782"/>
      <c r="FK14" s="782"/>
      <c r="FL14" s="782"/>
      <c r="FM14" s="782"/>
      <c r="FN14" s="782"/>
    </row>
    <row r="15" spans="1:170" s="458" customFormat="1">
      <c r="A15" s="167">
        <v>8</v>
      </c>
      <c r="B15" s="294">
        <v>43040</v>
      </c>
      <c r="C15" s="408" t="s">
        <v>231</v>
      </c>
      <c r="D15" s="292" t="s">
        <v>56</v>
      </c>
      <c r="E15" s="563" t="s">
        <v>368</v>
      </c>
      <c r="F15" s="844" t="s">
        <v>517</v>
      </c>
      <c r="G15" s="845"/>
      <c r="H15" s="845"/>
      <c r="I15" s="845"/>
      <c r="J15" s="846"/>
      <c r="K15" s="540">
        <v>0</v>
      </c>
      <c r="L15" s="540">
        <v>0</v>
      </c>
      <c r="M15" s="540">
        <v>0</v>
      </c>
      <c r="N15" s="540">
        <v>0</v>
      </c>
      <c r="O15" s="541">
        <v>2</v>
      </c>
      <c r="P15" s="629">
        <v>0</v>
      </c>
      <c r="Q15" s="630">
        <v>0</v>
      </c>
      <c r="R15" s="630">
        <v>0</v>
      </c>
      <c r="S15" s="630">
        <v>0</v>
      </c>
      <c r="T15" s="631">
        <v>0</v>
      </c>
      <c r="U15" s="841" t="s">
        <v>598</v>
      </c>
      <c r="V15" s="842"/>
      <c r="W15" s="842"/>
      <c r="X15" s="842"/>
      <c r="Y15" s="843"/>
      <c r="Z15" s="838" t="s">
        <v>380</v>
      </c>
      <c r="AA15" s="839"/>
      <c r="AB15" s="839"/>
      <c r="AC15" s="839"/>
      <c r="AD15" s="840"/>
      <c r="AE15" s="838" t="s">
        <v>517</v>
      </c>
      <c r="AF15" s="839"/>
      <c r="AG15" s="839"/>
      <c r="AH15" s="839"/>
      <c r="AI15" s="840"/>
      <c r="AJ15" s="835" t="s">
        <v>379</v>
      </c>
      <c r="AK15" s="860"/>
      <c r="AL15" s="860"/>
      <c r="AM15" s="860"/>
      <c r="AN15" s="837"/>
      <c r="AO15" s="835" t="s">
        <v>571</v>
      </c>
      <c r="AP15" s="836"/>
      <c r="AQ15" s="836"/>
      <c r="AR15" s="836"/>
      <c r="AS15" s="837"/>
      <c r="AT15" s="547">
        <v>0</v>
      </c>
      <c r="AU15" s="547">
        <v>0</v>
      </c>
      <c r="AV15" s="547">
        <v>0</v>
      </c>
      <c r="AW15" s="547">
        <v>0</v>
      </c>
      <c r="AX15" s="466">
        <v>0</v>
      </c>
      <c r="AY15" s="540">
        <v>0</v>
      </c>
      <c r="AZ15" s="540">
        <v>0</v>
      </c>
      <c r="BA15" s="540">
        <v>0</v>
      </c>
      <c r="BB15" s="540">
        <v>0</v>
      </c>
      <c r="BC15" s="541">
        <v>0</v>
      </c>
      <c r="BD15" s="540">
        <v>1</v>
      </c>
      <c r="BE15" s="540">
        <v>1</v>
      </c>
      <c r="BF15" s="540">
        <v>2</v>
      </c>
      <c r="BG15" s="540">
        <v>2</v>
      </c>
      <c r="BH15" s="541">
        <v>0</v>
      </c>
      <c r="BI15" s="835" t="s">
        <v>616</v>
      </c>
      <c r="BJ15" s="836"/>
      <c r="BK15" s="836"/>
      <c r="BL15" s="836"/>
      <c r="BM15" s="837"/>
      <c r="BN15" s="650">
        <v>0</v>
      </c>
      <c r="BO15" s="650">
        <v>0</v>
      </c>
      <c r="BP15" s="650">
        <v>0</v>
      </c>
      <c r="BQ15" s="650">
        <v>0</v>
      </c>
      <c r="BR15" s="659">
        <v>0</v>
      </c>
      <c r="BS15" s="547">
        <v>0</v>
      </c>
      <c r="BT15" s="547">
        <v>0</v>
      </c>
      <c r="BU15" s="547">
        <v>0</v>
      </c>
      <c r="BV15" s="547">
        <v>0</v>
      </c>
      <c r="BW15" s="547">
        <v>7</v>
      </c>
      <c r="BX15" s="629">
        <v>1</v>
      </c>
      <c r="BY15" s="630">
        <v>0</v>
      </c>
      <c r="BZ15" s="630">
        <v>1</v>
      </c>
      <c r="CA15" s="630">
        <v>-1</v>
      </c>
      <c r="CB15" s="631">
        <v>0</v>
      </c>
      <c r="CC15" s="841" t="s">
        <v>634</v>
      </c>
      <c r="CD15" s="842"/>
      <c r="CE15" s="842"/>
      <c r="CF15" s="842"/>
      <c r="CG15" s="843"/>
      <c r="CH15" s="835" t="s">
        <v>417</v>
      </c>
      <c r="CI15" s="836"/>
      <c r="CJ15" s="836"/>
      <c r="CK15" s="836"/>
      <c r="CL15" s="837"/>
      <c r="CM15" s="540">
        <v>0</v>
      </c>
      <c r="CN15" s="540">
        <v>1</v>
      </c>
      <c r="CO15" s="540">
        <v>1</v>
      </c>
      <c r="CP15" s="540">
        <v>-1</v>
      </c>
      <c r="CQ15" s="541">
        <v>4</v>
      </c>
      <c r="CR15" s="540">
        <v>1</v>
      </c>
      <c r="CS15" s="540">
        <v>2</v>
      </c>
      <c r="CT15" s="540">
        <v>3</v>
      </c>
      <c r="CU15" s="540">
        <v>2</v>
      </c>
      <c r="CV15" s="541">
        <v>0</v>
      </c>
      <c r="CW15" s="540">
        <v>0</v>
      </c>
      <c r="CX15" s="540">
        <v>0</v>
      </c>
      <c r="CY15" s="540">
        <v>0</v>
      </c>
      <c r="CZ15" s="540">
        <v>1</v>
      </c>
      <c r="DA15" s="541">
        <v>0</v>
      </c>
      <c r="DB15" s="835" t="s">
        <v>629</v>
      </c>
      <c r="DC15" s="836"/>
      <c r="DD15" s="836"/>
      <c r="DE15" s="836"/>
      <c r="DF15" s="837"/>
      <c r="DG15" s="838" t="s">
        <v>417</v>
      </c>
      <c r="DH15" s="839"/>
      <c r="DI15" s="839"/>
      <c r="DJ15" s="839"/>
      <c r="DK15" s="840"/>
      <c r="DL15" s="838" t="s">
        <v>575</v>
      </c>
      <c r="DM15" s="839"/>
      <c r="DN15" s="839"/>
      <c r="DO15" s="839"/>
      <c r="DP15" s="840"/>
      <c r="DQ15" s="540">
        <v>0</v>
      </c>
      <c r="DR15" s="540">
        <v>0</v>
      </c>
      <c r="DS15" s="540">
        <v>0</v>
      </c>
      <c r="DT15" s="540">
        <v>0</v>
      </c>
      <c r="DU15" s="541">
        <v>2</v>
      </c>
      <c r="DV15" s="539">
        <v>0</v>
      </c>
      <c r="DW15" s="547">
        <v>1</v>
      </c>
      <c r="DX15" s="547">
        <v>1</v>
      </c>
      <c r="DY15" s="547">
        <v>2</v>
      </c>
      <c r="DZ15" s="541">
        <v>0</v>
      </c>
      <c r="EA15" s="835" t="s">
        <v>647</v>
      </c>
      <c r="EB15" s="836"/>
      <c r="EC15" s="836"/>
      <c r="ED15" s="836"/>
      <c r="EE15" s="837"/>
      <c r="EF15" s="835" t="s">
        <v>635</v>
      </c>
      <c r="EG15" s="836"/>
      <c r="EH15" s="836"/>
      <c r="EI15" s="836"/>
      <c r="EJ15" s="837"/>
      <c r="EK15" s="539">
        <v>0</v>
      </c>
      <c r="EL15" s="540">
        <v>0</v>
      </c>
      <c r="EM15" s="540">
        <v>0</v>
      </c>
      <c r="EN15" s="540">
        <v>0</v>
      </c>
      <c r="EO15" s="541">
        <v>0</v>
      </c>
      <c r="EP15" s="835" t="s">
        <v>379</v>
      </c>
      <c r="EQ15" s="836"/>
      <c r="ER15" s="836"/>
      <c r="ES15" s="836"/>
      <c r="ET15" s="837"/>
      <c r="EU15" s="835" t="s">
        <v>379</v>
      </c>
      <c r="EV15" s="860"/>
      <c r="EW15" s="860"/>
      <c r="EX15" s="860"/>
      <c r="EY15" s="837"/>
      <c r="EZ15" s="630">
        <v>0</v>
      </c>
      <c r="FA15" s="630">
        <v>0</v>
      </c>
      <c r="FB15" s="630">
        <v>0</v>
      </c>
      <c r="FC15" s="630">
        <v>-1</v>
      </c>
      <c r="FD15" s="631">
        <v>2</v>
      </c>
      <c r="FE15" s="853" t="s">
        <v>646</v>
      </c>
      <c r="FF15" s="854"/>
      <c r="FG15" s="854"/>
      <c r="FH15" s="854"/>
      <c r="FI15" s="855"/>
      <c r="FJ15" s="787"/>
      <c r="FK15" s="787"/>
      <c r="FL15" s="787"/>
      <c r="FM15" s="787"/>
      <c r="FN15" s="787"/>
    </row>
    <row r="16" spans="1:170" s="458" customFormat="1">
      <c r="A16" s="167">
        <v>9</v>
      </c>
      <c r="B16" s="294">
        <v>43042</v>
      </c>
      <c r="C16" s="408" t="s">
        <v>319</v>
      </c>
      <c r="D16" s="292" t="s">
        <v>127</v>
      </c>
      <c r="E16" s="159" t="s">
        <v>464</v>
      </c>
      <c r="F16" s="844" t="s">
        <v>517</v>
      </c>
      <c r="G16" s="845"/>
      <c r="H16" s="845"/>
      <c r="I16" s="845"/>
      <c r="J16" s="846"/>
      <c r="K16" s="841" t="s">
        <v>379</v>
      </c>
      <c r="L16" s="842"/>
      <c r="M16" s="842"/>
      <c r="N16" s="842"/>
      <c r="O16" s="843"/>
      <c r="P16" s="629">
        <v>0</v>
      </c>
      <c r="Q16" s="630">
        <v>0</v>
      </c>
      <c r="R16" s="630">
        <v>0</v>
      </c>
      <c r="S16" s="630">
        <v>0</v>
      </c>
      <c r="T16" s="631">
        <v>0</v>
      </c>
      <c r="U16" s="841" t="s">
        <v>598</v>
      </c>
      <c r="V16" s="842"/>
      <c r="W16" s="842"/>
      <c r="X16" s="842"/>
      <c r="Y16" s="843"/>
      <c r="Z16" s="838" t="s">
        <v>380</v>
      </c>
      <c r="AA16" s="839"/>
      <c r="AB16" s="839"/>
      <c r="AC16" s="839"/>
      <c r="AD16" s="840"/>
      <c r="AE16" s="838" t="s">
        <v>517</v>
      </c>
      <c r="AF16" s="839"/>
      <c r="AG16" s="839"/>
      <c r="AH16" s="839"/>
      <c r="AI16" s="840"/>
      <c r="AJ16" s="835" t="s">
        <v>379</v>
      </c>
      <c r="AK16" s="860"/>
      <c r="AL16" s="860"/>
      <c r="AM16" s="860"/>
      <c r="AN16" s="837"/>
      <c r="AO16" s="835" t="s">
        <v>571</v>
      </c>
      <c r="AP16" s="836"/>
      <c r="AQ16" s="836"/>
      <c r="AR16" s="836"/>
      <c r="AS16" s="837"/>
      <c r="AT16" s="465">
        <v>0</v>
      </c>
      <c r="AU16" s="465">
        <v>0</v>
      </c>
      <c r="AV16" s="465">
        <v>0</v>
      </c>
      <c r="AW16" s="465">
        <v>0</v>
      </c>
      <c r="AX16" s="466">
        <v>0</v>
      </c>
      <c r="AY16" s="540">
        <v>0</v>
      </c>
      <c r="AZ16" s="540">
        <v>0</v>
      </c>
      <c r="BA16" s="540">
        <v>0</v>
      </c>
      <c r="BB16" s="540">
        <v>0</v>
      </c>
      <c r="BC16" s="541">
        <v>2</v>
      </c>
      <c r="BD16" s="540">
        <v>0</v>
      </c>
      <c r="BE16" s="540">
        <v>0</v>
      </c>
      <c r="BF16" s="540">
        <v>0</v>
      </c>
      <c r="BG16" s="540">
        <v>0</v>
      </c>
      <c r="BH16" s="541">
        <v>0</v>
      </c>
      <c r="BI16" s="835" t="s">
        <v>616</v>
      </c>
      <c r="BJ16" s="836"/>
      <c r="BK16" s="836"/>
      <c r="BL16" s="836"/>
      <c r="BM16" s="837"/>
      <c r="BN16" s="650">
        <v>0</v>
      </c>
      <c r="BO16" s="650">
        <v>0</v>
      </c>
      <c r="BP16" s="650">
        <v>0</v>
      </c>
      <c r="BQ16" s="650">
        <v>0</v>
      </c>
      <c r="BR16" s="659">
        <v>5</v>
      </c>
      <c r="BS16" s="547">
        <v>0</v>
      </c>
      <c r="BT16" s="547">
        <v>0</v>
      </c>
      <c r="BU16" s="547">
        <v>0</v>
      </c>
      <c r="BV16" s="547">
        <v>0</v>
      </c>
      <c r="BW16" s="547">
        <v>2</v>
      </c>
      <c r="BX16" s="629">
        <v>0</v>
      </c>
      <c r="BY16" s="630">
        <v>0</v>
      </c>
      <c r="BZ16" s="630">
        <v>0</v>
      </c>
      <c r="CA16" s="630">
        <v>-1</v>
      </c>
      <c r="CB16" s="631">
        <v>0</v>
      </c>
      <c r="CC16" s="841" t="s">
        <v>634</v>
      </c>
      <c r="CD16" s="842"/>
      <c r="CE16" s="842"/>
      <c r="CF16" s="842"/>
      <c r="CG16" s="843"/>
      <c r="CH16" s="835" t="s">
        <v>417</v>
      </c>
      <c r="CI16" s="836"/>
      <c r="CJ16" s="836"/>
      <c r="CK16" s="836"/>
      <c r="CL16" s="837"/>
      <c r="CM16" s="540">
        <v>0</v>
      </c>
      <c r="CN16" s="540">
        <v>0</v>
      </c>
      <c r="CO16" s="540">
        <v>0</v>
      </c>
      <c r="CP16" s="540">
        <v>0</v>
      </c>
      <c r="CQ16" s="541">
        <v>0</v>
      </c>
      <c r="CR16" s="540">
        <v>0</v>
      </c>
      <c r="CS16" s="540">
        <v>0</v>
      </c>
      <c r="CT16" s="540">
        <v>0</v>
      </c>
      <c r="CU16" s="540">
        <v>0</v>
      </c>
      <c r="CV16" s="541">
        <v>0</v>
      </c>
      <c r="CW16" s="540">
        <v>0</v>
      </c>
      <c r="CX16" s="540">
        <v>0</v>
      </c>
      <c r="CY16" s="540">
        <v>0</v>
      </c>
      <c r="CZ16" s="540">
        <v>-1</v>
      </c>
      <c r="DA16" s="541">
        <v>2</v>
      </c>
      <c r="DB16" s="835" t="s">
        <v>629</v>
      </c>
      <c r="DC16" s="836"/>
      <c r="DD16" s="836"/>
      <c r="DE16" s="836"/>
      <c r="DF16" s="837"/>
      <c r="DG16" s="838" t="s">
        <v>417</v>
      </c>
      <c r="DH16" s="839"/>
      <c r="DI16" s="839"/>
      <c r="DJ16" s="839"/>
      <c r="DK16" s="840"/>
      <c r="DL16" s="838" t="s">
        <v>575</v>
      </c>
      <c r="DM16" s="839"/>
      <c r="DN16" s="839"/>
      <c r="DO16" s="839"/>
      <c r="DP16" s="840"/>
      <c r="DQ16" s="540">
        <v>0</v>
      </c>
      <c r="DR16" s="540">
        <v>0</v>
      </c>
      <c r="DS16" s="540">
        <v>0</v>
      </c>
      <c r="DT16" s="540">
        <v>0</v>
      </c>
      <c r="DU16" s="541">
        <v>0</v>
      </c>
      <c r="DV16" s="841" t="s">
        <v>380</v>
      </c>
      <c r="DW16" s="842"/>
      <c r="DX16" s="842"/>
      <c r="DY16" s="842"/>
      <c r="DZ16" s="843"/>
      <c r="EA16" s="841" t="s">
        <v>647</v>
      </c>
      <c r="EB16" s="842"/>
      <c r="EC16" s="842"/>
      <c r="ED16" s="842"/>
      <c r="EE16" s="843"/>
      <c r="EF16" s="841" t="s">
        <v>635</v>
      </c>
      <c r="EG16" s="842"/>
      <c r="EH16" s="842"/>
      <c r="EI16" s="842"/>
      <c r="EJ16" s="843"/>
      <c r="EK16" s="539">
        <v>0</v>
      </c>
      <c r="EL16" s="540">
        <v>1</v>
      </c>
      <c r="EM16" s="540">
        <v>1</v>
      </c>
      <c r="EN16" s="540">
        <v>0</v>
      </c>
      <c r="EO16" s="541">
        <v>0</v>
      </c>
      <c r="EP16" s="539">
        <v>0</v>
      </c>
      <c r="EQ16" s="540">
        <v>0</v>
      </c>
      <c r="ER16" s="540">
        <v>0</v>
      </c>
      <c r="ES16" s="540">
        <v>0</v>
      </c>
      <c r="ET16" s="541">
        <v>0</v>
      </c>
      <c r="EU16" s="835" t="s">
        <v>379</v>
      </c>
      <c r="EV16" s="860"/>
      <c r="EW16" s="860"/>
      <c r="EX16" s="860"/>
      <c r="EY16" s="837"/>
      <c r="EZ16" s="630">
        <v>0</v>
      </c>
      <c r="FA16" s="630">
        <v>1</v>
      </c>
      <c r="FB16" s="630">
        <v>1</v>
      </c>
      <c r="FC16" s="630">
        <v>0</v>
      </c>
      <c r="FD16" s="631">
        <v>0</v>
      </c>
      <c r="FE16" s="853" t="s">
        <v>646</v>
      </c>
      <c r="FF16" s="854"/>
      <c r="FG16" s="854"/>
      <c r="FH16" s="854"/>
      <c r="FI16" s="855"/>
      <c r="FJ16" s="787"/>
      <c r="FK16" s="787"/>
      <c r="FL16" s="787"/>
      <c r="FM16" s="787"/>
      <c r="FN16" s="787"/>
    </row>
    <row r="17" spans="1:170" s="458" customFormat="1">
      <c r="A17" s="167">
        <v>10</v>
      </c>
      <c r="B17" s="294">
        <v>43043</v>
      </c>
      <c r="C17" s="408" t="s">
        <v>231</v>
      </c>
      <c r="D17" s="292" t="s">
        <v>471</v>
      </c>
      <c r="E17" s="159" t="s">
        <v>397</v>
      </c>
      <c r="F17" s="844" t="s">
        <v>517</v>
      </c>
      <c r="G17" s="845"/>
      <c r="H17" s="845"/>
      <c r="I17" s="845"/>
      <c r="J17" s="846"/>
      <c r="K17" s="630">
        <v>0</v>
      </c>
      <c r="L17" s="630">
        <v>0</v>
      </c>
      <c r="M17" s="630">
        <v>0</v>
      </c>
      <c r="N17" s="630">
        <v>0</v>
      </c>
      <c r="O17" s="631">
        <v>2</v>
      </c>
      <c r="P17" s="629">
        <v>0</v>
      </c>
      <c r="Q17" s="630">
        <v>0</v>
      </c>
      <c r="R17" s="630">
        <v>0</v>
      </c>
      <c r="S17" s="630">
        <v>-1</v>
      </c>
      <c r="T17" s="631">
        <v>0</v>
      </c>
      <c r="U17" s="841" t="s">
        <v>598</v>
      </c>
      <c r="V17" s="842"/>
      <c r="W17" s="842"/>
      <c r="X17" s="842"/>
      <c r="Y17" s="843"/>
      <c r="Z17" s="841" t="s">
        <v>380</v>
      </c>
      <c r="AA17" s="842"/>
      <c r="AB17" s="842"/>
      <c r="AC17" s="842"/>
      <c r="AD17" s="843"/>
      <c r="AE17" s="841" t="s">
        <v>517</v>
      </c>
      <c r="AF17" s="842"/>
      <c r="AG17" s="842"/>
      <c r="AH17" s="842"/>
      <c r="AI17" s="843"/>
      <c r="AJ17" s="630">
        <v>0</v>
      </c>
      <c r="AK17" s="630">
        <v>0</v>
      </c>
      <c r="AL17" s="630">
        <v>0</v>
      </c>
      <c r="AM17" s="630">
        <v>0</v>
      </c>
      <c r="AN17" s="631">
        <v>0</v>
      </c>
      <c r="AO17" s="841" t="s">
        <v>571</v>
      </c>
      <c r="AP17" s="842"/>
      <c r="AQ17" s="842"/>
      <c r="AR17" s="842"/>
      <c r="AS17" s="843"/>
      <c r="AT17" s="630">
        <v>0</v>
      </c>
      <c r="AU17" s="630">
        <v>1</v>
      </c>
      <c r="AV17" s="630">
        <v>1</v>
      </c>
      <c r="AW17" s="630">
        <v>0</v>
      </c>
      <c r="AX17" s="466">
        <v>0</v>
      </c>
      <c r="AY17" s="630">
        <v>0</v>
      </c>
      <c r="AZ17" s="630">
        <v>1</v>
      </c>
      <c r="BA17" s="630">
        <v>1</v>
      </c>
      <c r="BB17" s="630">
        <v>1</v>
      </c>
      <c r="BC17" s="631">
        <v>0</v>
      </c>
      <c r="BD17" s="630">
        <v>0</v>
      </c>
      <c r="BE17" s="630">
        <v>0</v>
      </c>
      <c r="BF17" s="630">
        <v>0</v>
      </c>
      <c r="BG17" s="630">
        <v>0</v>
      </c>
      <c r="BH17" s="631">
        <v>2</v>
      </c>
      <c r="BI17" s="841" t="s">
        <v>616</v>
      </c>
      <c r="BJ17" s="842"/>
      <c r="BK17" s="842"/>
      <c r="BL17" s="842"/>
      <c r="BM17" s="843"/>
      <c r="BN17" s="656">
        <v>0</v>
      </c>
      <c r="BO17" s="656">
        <v>0</v>
      </c>
      <c r="BP17" s="656">
        <v>0</v>
      </c>
      <c r="BQ17" s="656">
        <v>-1</v>
      </c>
      <c r="BR17" s="659">
        <v>0</v>
      </c>
      <c r="BS17" s="841" t="s">
        <v>380</v>
      </c>
      <c r="BT17" s="842"/>
      <c r="BU17" s="842"/>
      <c r="BV17" s="842"/>
      <c r="BW17" s="843"/>
      <c r="BX17" s="629">
        <v>0</v>
      </c>
      <c r="BY17" s="630">
        <v>1</v>
      </c>
      <c r="BZ17" s="630">
        <v>1</v>
      </c>
      <c r="CA17" s="630">
        <v>0</v>
      </c>
      <c r="CB17" s="631">
        <v>4</v>
      </c>
      <c r="CC17" s="841" t="s">
        <v>634</v>
      </c>
      <c r="CD17" s="842"/>
      <c r="CE17" s="842"/>
      <c r="CF17" s="842"/>
      <c r="CG17" s="843"/>
      <c r="CH17" s="835" t="s">
        <v>417</v>
      </c>
      <c r="CI17" s="836"/>
      <c r="CJ17" s="836"/>
      <c r="CK17" s="836"/>
      <c r="CL17" s="837"/>
      <c r="CM17" s="630">
        <v>0</v>
      </c>
      <c r="CN17" s="630">
        <v>0</v>
      </c>
      <c r="CO17" s="630">
        <v>0</v>
      </c>
      <c r="CP17" s="630">
        <v>0</v>
      </c>
      <c r="CQ17" s="631">
        <v>0</v>
      </c>
      <c r="CR17" s="630">
        <v>0</v>
      </c>
      <c r="CS17" s="630">
        <v>0</v>
      </c>
      <c r="CT17" s="630">
        <v>0</v>
      </c>
      <c r="CU17" s="630">
        <v>0</v>
      </c>
      <c r="CV17" s="631">
        <v>2</v>
      </c>
      <c r="CW17" s="630">
        <v>0</v>
      </c>
      <c r="CX17" s="630">
        <v>0</v>
      </c>
      <c r="CY17" s="630">
        <v>0</v>
      </c>
      <c r="CZ17" s="630">
        <v>1</v>
      </c>
      <c r="DA17" s="631">
        <v>0</v>
      </c>
      <c r="DB17" s="841" t="s">
        <v>629</v>
      </c>
      <c r="DC17" s="842"/>
      <c r="DD17" s="842"/>
      <c r="DE17" s="842"/>
      <c r="DF17" s="843"/>
      <c r="DG17" s="838" t="s">
        <v>417</v>
      </c>
      <c r="DH17" s="839"/>
      <c r="DI17" s="839"/>
      <c r="DJ17" s="839"/>
      <c r="DK17" s="840"/>
      <c r="DL17" s="838" t="s">
        <v>575</v>
      </c>
      <c r="DM17" s="839"/>
      <c r="DN17" s="839"/>
      <c r="DO17" s="839"/>
      <c r="DP17" s="840"/>
      <c r="DQ17" s="630">
        <v>0</v>
      </c>
      <c r="DR17" s="630">
        <v>0</v>
      </c>
      <c r="DS17" s="630">
        <v>0</v>
      </c>
      <c r="DT17" s="630">
        <v>0</v>
      </c>
      <c r="DU17" s="631">
        <v>0</v>
      </c>
      <c r="DV17" s="841" t="s">
        <v>380</v>
      </c>
      <c r="DW17" s="842"/>
      <c r="DX17" s="842"/>
      <c r="DY17" s="842"/>
      <c r="DZ17" s="843"/>
      <c r="EA17" s="841" t="s">
        <v>647</v>
      </c>
      <c r="EB17" s="842"/>
      <c r="EC17" s="842"/>
      <c r="ED17" s="842"/>
      <c r="EE17" s="843"/>
      <c r="EF17" s="841" t="s">
        <v>636</v>
      </c>
      <c r="EG17" s="842"/>
      <c r="EH17" s="842"/>
      <c r="EI17" s="842"/>
      <c r="EJ17" s="843"/>
      <c r="EK17" s="539">
        <v>0</v>
      </c>
      <c r="EL17" s="540">
        <v>1</v>
      </c>
      <c r="EM17" s="540">
        <v>1</v>
      </c>
      <c r="EN17" s="540">
        <v>-1</v>
      </c>
      <c r="EO17" s="541">
        <v>0</v>
      </c>
      <c r="EP17" s="630">
        <v>0</v>
      </c>
      <c r="EQ17" s="630">
        <v>0</v>
      </c>
      <c r="ER17" s="630">
        <v>0</v>
      </c>
      <c r="ES17" s="630">
        <v>0</v>
      </c>
      <c r="ET17" s="631">
        <v>0</v>
      </c>
      <c r="EU17" s="841" t="s">
        <v>379</v>
      </c>
      <c r="EV17" s="842"/>
      <c r="EW17" s="842"/>
      <c r="EX17" s="842"/>
      <c r="EY17" s="843"/>
      <c r="EZ17" s="630">
        <v>1</v>
      </c>
      <c r="FA17" s="630">
        <v>0</v>
      </c>
      <c r="FB17" s="630">
        <v>1</v>
      </c>
      <c r="FC17" s="630">
        <v>0</v>
      </c>
      <c r="FD17" s="631">
        <v>2</v>
      </c>
      <c r="FE17" s="853" t="s">
        <v>646</v>
      </c>
      <c r="FF17" s="854"/>
      <c r="FG17" s="854"/>
      <c r="FH17" s="854"/>
      <c r="FI17" s="855"/>
      <c r="FJ17" s="783"/>
      <c r="FK17" s="783"/>
      <c r="FL17" s="783"/>
      <c r="FM17" s="783"/>
      <c r="FN17" s="783"/>
    </row>
    <row r="18" spans="1:170" s="457" customFormat="1">
      <c r="A18" s="167">
        <v>11</v>
      </c>
      <c r="B18" s="294">
        <v>43047</v>
      </c>
      <c r="C18" s="408" t="s">
        <v>336</v>
      </c>
      <c r="D18" s="292" t="s">
        <v>127</v>
      </c>
      <c r="E18" s="159" t="s">
        <v>481</v>
      </c>
      <c r="F18" s="844" t="s">
        <v>517</v>
      </c>
      <c r="G18" s="845"/>
      <c r="H18" s="845"/>
      <c r="I18" s="845"/>
      <c r="J18" s="846"/>
      <c r="K18" s="630">
        <v>0</v>
      </c>
      <c r="L18" s="630">
        <v>0</v>
      </c>
      <c r="M18" s="630">
        <v>0</v>
      </c>
      <c r="N18" s="630">
        <v>0</v>
      </c>
      <c r="O18" s="631">
        <v>0</v>
      </c>
      <c r="P18" s="629">
        <v>0</v>
      </c>
      <c r="Q18" s="630">
        <v>0</v>
      </c>
      <c r="R18" s="630">
        <v>0</v>
      </c>
      <c r="S18" s="630">
        <v>-1</v>
      </c>
      <c r="T18" s="631">
        <v>0</v>
      </c>
      <c r="U18" s="841" t="s">
        <v>598</v>
      </c>
      <c r="V18" s="842"/>
      <c r="W18" s="842"/>
      <c r="X18" s="842"/>
      <c r="Y18" s="843"/>
      <c r="Z18" s="465">
        <v>0</v>
      </c>
      <c r="AA18" s="465">
        <v>0</v>
      </c>
      <c r="AB18" s="465">
        <v>0</v>
      </c>
      <c r="AC18" s="465">
        <v>0</v>
      </c>
      <c r="AD18" s="661">
        <v>0</v>
      </c>
      <c r="AE18" s="838" t="s">
        <v>517</v>
      </c>
      <c r="AF18" s="839"/>
      <c r="AG18" s="839"/>
      <c r="AH18" s="839"/>
      <c r="AI18" s="840"/>
      <c r="AJ18" s="630">
        <v>0</v>
      </c>
      <c r="AK18" s="630">
        <v>0</v>
      </c>
      <c r="AL18" s="630">
        <v>0</v>
      </c>
      <c r="AM18" s="630">
        <v>0</v>
      </c>
      <c r="AN18" s="631">
        <v>0</v>
      </c>
      <c r="AO18" s="841" t="s">
        <v>571</v>
      </c>
      <c r="AP18" s="842"/>
      <c r="AQ18" s="842"/>
      <c r="AR18" s="842"/>
      <c r="AS18" s="843"/>
      <c r="AT18" s="547">
        <v>1</v>
      </c>
      <c r="AU18" s="547">
        <v>0</v>
      </c>
      <c r="AV18" s="547">
        <v>1</v>
      </c>
      <c r="AW18" s="547">
        <v>-1</v>
      </c>
      <c r="AX18" s="466">
        <v>0</v>
      </c>
      <c r="AY18" s="630">
        <v>0</v>
      </c>
      <c r="AZ18" s="630">
        <v>1</v>
      </c>
      <c r="BA18" s="630">
        <v>1</v>
      </c>
      <c r="BB18" s="630">
        <v>-1</v>
      </c>
      <c r="BC18" s="631">
        <v>2</v>
      </c>
      <c r="BD18" s="630">
        <v>0</v>
      </c>
      <c r="BE18" s="630">
        <v>0</v>
      </c>
      <c r="BF18" s="630">
        <v>0</v>
      </c>
      <c r="BG18" s="630">
        <v>0</v>
      </c>
      <c r="BH18" s="631">
        <v>2</v>
      </c>
      <c r="BI18" s="841" t="s">
        <v>616</v>
      </c>
      <c r="BJ18" s="842"/>
      <c r="BK18" s="842"/>
      <c r="BL18" s="842"/>
      <c r="BM18" s="843"/>
      <c r="BN18" s="656">
        <v>0</v>
      </c>
      <c r="BO18" s="656">
        <v>0</v>
      </c>
      <c r="BP18" s="656">
        <v>0</v>
      </c>
      <c r="BQ18" s="656">
        <v>0</v>
      </c>
      <c r="BR18" s="663">
        <v>0</v>
      </c>
      <c r="BS18" s="841" t="s">
        <v>380</v>
      </c>
      <c r="BT18" s="842"/>
      <c r="BU18" s="842"/>
      <c r="BV18" s="842"/>
      <c r="BW18" s="843"/>
      <c r="BX18" s="629">
        <v>0</v>
      </c>
      <c r="BY18" s="630">
        <v>1</v>
      </c>
      <c r="BZ18" s="630">
        <v>1</v>
      </c>
      <c r="CA18" s="630">
        <v>0</v>
      </c>
      <c r="CB18" s="631">
        <v>0</v>
      </c>
      <c r="CC18" s="841" t="s">
        <v>634</v>
      </c>
      <c r="CD18" s="842"/>
      <c r="CE18" s="842"/>
      <c r="CF18" s="842"/>
      <c r="CG18" s="843"/>
      <c r="CH18" s="539">
        <v>0</v>
      </c>
      <c r="CI18" s="547">
        <v>0</v>
      </c>
      <c r="CJ18" s="547">
        <v>0</v>
      </c>
      <c r="CK18" s="547">
        <v>-3</v>
      </c>
      <c r="CL18" s="541">
        <v>0</v>
      </c>
      <c r="CM18" s="841" t="s">
        <v>417</v>
      </c>
      <c r="CN18" s="842"/>
      <c r="CO18" s="842"/>
      <c r="CP18" s="842"/>
      <c r="CQ18" s="843"/>
      <c r="CR18" s="630">
        <v>0</v>
      </c>
      <c r="CS18" s="630">
        <v>0</v>
      </c>
      <c r="CT18" s="630">
        <v>0</v>
      </c>
      <c r="CU18" s="630">
        <v>-1</v>
      </c>
      <c r="CV18" s="631">
        <v>0</v>
      </c>
      <c r="CW18" s="539">
        <v>0</v>
      </c>
      <c r="CX18" s="547">
        <v>1</v>
      </c>
      <c r="CY18" s="547">
        <v>1</v>
      </c>
      <c r="CZ18" s="547">
        <v>1</v>
      </c>
      <c r="DA18" s="541">
        <v>0</v>
      </c>
      <c r="DB18" s="835" t="s">
        <v>629</v>
      </c>
      <c r="DC18" s="836"/>
      <c r="DD18" s="836"/>
      <c r="DE18" s="836"/>
      <c r="DF18" s="837"/>
      <c r="DG18" s="838" t="s">
        <v>417</v>
      </c>
      <c r="DH18" s="839"/>
      <c r="DI18" s="839"/>
      <c r="DJ18" s="839"/>
      <c r="DK18" s="840"/>
      <c r="DL18" s="838" t="s">
        <v>575</v>
      </c>
      <c r="DM18" s="839"/>
      <c r="DN18" s="839"/>
      <c r="DO18" s="839"/>
      <c r="DP18" s="840"/>
      <c r="DQ18" s="630">
        <v>0</v>
      </c>
      <c r="DR18" s="630">
        <v>1</v>
      </c>
      <c r="DS18" s="630">
        <v>1</v>
      </c>
      <c r="DT18" s="630">
        <v>1</v>
      </c>
      <c r="DU18" s="631">
        <v>2</v>
      </c>
      <c r="DV18" s="841" t="s">
        <v>380</v>
      </c>
      <c r="DW18" s="842"/>
      <c r="DX18" s="842"/>
      <c r="DY18" s="842"/>
      <c r="DZ18" s="843"/>
      <c r="EA18" s="841" t="s">
        <v>647</v>
      </c>
      <c r="EB18" s="842"/>
      <c r="EC18" s="842"/>
      <c r="ED18" s="842"/>
      <c r="EE18" s="843"/>
      <c r="EF18" s="841" t="s">
        <v>637</v>
      </c>
      <c r="EG18" s="842"/>
      <c r="EH18" s="842"/>
      <c r="EI18" s="842"/>
      <c r="EJ18" s="843"/>
      <c r="EK18" s="539">
        <v>0</v>
      </c>
      <c r="EL18" s="540">
        <v>0</v>
      </c>
      <c r="EM18" s="540">
        <v>0</v>
      </c>
      <c r="EN18" s="540">
        <v>-2</v>
      </c>
      <c r="EO18" s="541">
        <v>0</v>
      </c>
      <c r="EP18" s="630">
        <v>0</v>
      </c>
      <c r="EQ18" s="630">
        <v>0</v>
      </c>
      <c r="ER18" s="630">
        <v>0</v>
      </c>
      <c r="ES18" s="630">
        <v>-1</v>
      </c>
      <c r="ET18" s="631">
        <v>0</v>
      </c>
      <c r="EU18" s="841" t="s">
        <v>379</v>
      </c>
      <c r="EV18" s="842"/>
      <c r="EW18" s="842"/>
      <c r="EX18" s="842"/>
      <c r="EY18" s="843"/>
      <c r="EZ18" s="630">
        <v>1</v>
      </c>
      <c r="FA18" s="630">
        <v>0</v>
      </c>
      <c r="FB18" s="630">
        <v>1</v>
      </c>
      <c r="FC18" s="630">
        <v>-2</v>
      </c>
      <c r="FD18" s="631">
        <v>0</v>
      </c>
      <c r="FE18" s="841" t="s">
        <v>646</v>
      </c>
      <c r="FF18" s="842"/>
      <c r="FG18" s="842"/>
      <c r="FH18" s="842"/>
      <c r="FI18" s="843"/>
      <c r="FJ18" s="783"/>
      <c r="FK18" s="783"/>
      <c r="FL18" s="783"/>
      <c r="FM18" s="783"/>
      <c r="FN18" s="783"/>
    </row>
    <row r="19" spans="1:170" s="457" customFormat="1">
      <c r="A19" s="167">
        <v>12</v>
      </c>
      <c r="B19" s="294">
        <v>43049</v>
      </c>
      <c r="C19" s="408" t="s">
        <v>336</v>
      </c>
      <c r="D19" s="292" t="s">
        <v>127</v>
      </c>
      <c r="E19" s="159" t="s">
        <v>481</v>
      </c>
      <c r="F19" s="844" t="s">
        <v>517</v>
      </c>
      <c r="G19" s="845"/>
      <c r="H19" s="845"/>
      <c r="I19" s="845"/>
      <c r="J19" s="846"/>
      <c r="K19" s="630">
        <v>0</v>
      </c>
      <c r="L19" s="630">
        <v>0</v>
      </c>
      <c r="M19" s="630">
        <v>0</v>
      </c>
      <c r="N19" s="630">
        <v>-1</v>
      </c>
      <c r="O19" s="631">
        <v>2</v>
      </c>
      <c r="P19" s="629">
        <v>0</v>
      </c>
      <c r="Q19" s="630">
        <v>0</v>
      </c>
      <c r="R19" s="630">
        <v>0</v>
      </c>
      <c r="S19" s="630">
        <v>-1</v>
      </c>
      <c r="T19" s="631">
        <v>2</v>
      </c>
      <c r="U19" s="841" t="s">
        <v>598</v>
      </c>
      <c r="V19" s="842"/>
      <c r="W19" s="842"/>
      <c r="X19" s="842"/>
      <c r="Y19" s="843"/>
      <c r="Z19" s="465">
        <v>0</v>
      </c>
      <c r="AA19" s="465">
        <v>0</v>
      </c>
      <c r="AB19" s="465">
        <v>0</v>
      </c>
      <c r="AC19" s="465">
        <v>0</v>
      </c>
      <c r="AD19" s="662">
        <v>0</v>
      </c>
      <c r="AE19" s="838" t="s">
        <v>517</v>
      </c>
      <c r="AF19" s="839"/>
      <c r="AG19" s="839"/>
      <c r="AH19" s="839"/>
      <c r="AI19" s="840"/>
      <c r="AJ19" s="464">
        <v>0</v>
      </c>
      <c r="AK19" s="465">
        <v>0</v>
      </c>
      <c r="AL19" s="465">
        <v>0</v>
      </c>
      <c r="AM19" s="465">
        <v>-1</v>
      </c>
      <c r="AN19" s="466">
        <v>2</v>
      </c>
      <c r="AO19" s="838" t="s">
        <v>571</v>
      </c>
      <c r="AP19" s="839"/>
      <c r="AQ19" s="839"/>
      <c r="AR19" s="839"/>
      <c r="AS19" s="840"/>
      <c r="AT19" s="547">
        <v>0</v>
      </c>
      <c r="AU19" s="547">
        <v>0</v>
      </c>
      <c r="AV19" s="547">
        <v>0</v>
      </c>
      <c r="AW19" s="547">
        <v>-2</v>
      </c>
      <c r="AX19" s="547">
        <v>0</v>
      </c>
      <c r="AY19" s="464">
        <v>0</v>
      </c>
      <c r="AZ19" s="465">
        <v>0</v>
      </c>
      <c r="BA19" s="465">
        <v>0</v>
      </c>
      <c r="BB19" s="465">
        <v>0</v>
      </c>
      <c r="BC19" s="466">
        <v>5</v>
      </c>
      <c r="BD19" s="464">
        <v>0</v>
      </c>
      <c r="BE19" s="465">
        <v>0</v>
      </c>
      <c r="BF19" s="465">
        <v>0</v>
      </c>
      <c r="BG19" s="465">
        <v>0</v>
      </c>
      <c r="BH19" s="466">
        <v>0</v>
      </c>
      <c r="BI19" s="838" t="s">
        <v>616</v>
      </c>
      <c r="BJ19" s="839"/>
      <c r="BK19" s="839"/>
      <c r="BL19" s="839"/>
      <c r="BM19" s="840"/>
      <c r="BN19" s="651">
        <v>0</v>
      </c>
      <c r="BO19" s="651">
        <v>0</v>
      </c>
      <c r="BP19" s="651">
        <v>0</v>
      </c>
      <c r="BQ19" s="651">
        <v>-1</v>
      </c>
      <c r="BR19" s="663">
        <v>0</v>
      </c>
      <c r="BS19" s="838" t="s">
        <v>380</v>
      </c>
      <c r="BT19" s="839"/>
      <c r="BU19" s="839"/>
      <c r="BV19" s="839"/>
      <c r="BW19" s="840"/>
      <c r="BX19" s="464">
        <v>1</v>
      </c>
      <c r="BY19" s="465">
        <v>0</v>
      </c>
      <c r="BZ19" s="465">
        <v>1</v>
      </c>
      <c r="CA19" s="465">
        <v>-2</v>
      </c>
      <c r="CB19" s="466">
        <v>2</v>
      </c>
      <c r="CC19" s="838" t="s">
        <v>634</v>
      </c>
      <c r="CD19" s="839"/>
      <c r="CE19" s="839"/>
      <c r="CF19" s="839"/>
      <c r="CG19" s="840"/>
      <c r="CH19" s="539">
        <v>1</v>
      </c>
      <c r="CI19" s="547">
        <v>0</v>
      </c>
      <c r="CJ19" s="547">
        <v>1</v>
      </c>
      <c r="CK19" s="547">
        <v>-1</v>
      </c>
      <c r="CL19" s="541">
        <v>0</v>
      </c>
      <c r="CM19" s="841" t="s">
        <v>417</v>
      </c>
      <c r="CN19" s="842"/>
      <c r="CO19" s="842"/>
      <c r="CP19" s="842"/>
      <c r="CQ19" s="843"/>
      <c r="CR19" s="841" t="s">
        <v>380</v>
      </c>
      <c r="CS19" s="842"/>
      <c r="CT19" s="842"/>
      <c r="CU19" s="842"/>
      <c r="CV19" s="843"/>
      <c r="CW19" s="539">
        <v>0</v>
      </c>
      <c r="CX19" s="547">
        <v>0</v>
      </c>
      <c r="CY19" s="547">
        <v>0</v>
      </c>
      <c r="CZ19" s="547">
        <v>0</v>
      </c>
      <c r="DA19" s="541">
        <v>0</v>
      </c>
      <c r="DB19" s="835" t="s">
        <v>629</v>
      </c>
      <c r="DC19" s="836"/>
      <c r="DD19" s="836"/>
      <c r="DE19" s="836"/>
      <c r="DF19" s="837"/>
      <c r="DG19" s="838" t="s">
        <v>417</v>
      </c>
      <c r="DH19" s="839"/>
      <c r="DI19" s="839"/>
      <c r="DJ19" s="839"/>
      <c r="DK19" s="840"/>
      <c r="DL19" s="838" t="s">
        <v>575</v>
      </c>
      <c r="DM19" s="839"/>
      <c r="DN19" s="839"/>
      <c r="DO19" s="839"/>
      <c r="DP19" s="840"/>
      <c r="DQ19" s="630">
        <v>0</v>
      </c>
      <c r="DR19" s="630">
        <v>1</v>
      </c>
      <c r="DS19" s="630">
        <v>1</v>
      </c>
      <c r="DT19" s="630">
        <v>1</v>
      </c>
      <c r="DU19" s="631">
        <v>0</v>
      </c>
      <c r="DV19" s="841" t="s">
        <v>380</v>
      </c>
      <c r="DW19" s="842"/>
      <c r="DX19" s="842"/>
      <c r="DY19" s="842"/>
      <c r="DZ19" s="843"/>
      <c r="EA19" s="841" t="s">
        <v>647</v>
      </c>
      <c r="EB19" s="842"/>
      <c r="EC19" s="842"/>
      <c r="ED19" s="842"/>
      <c r="EE19" s="843"/>
      <c r="EF19" s="841" t="s">
        <v>635</v>
      </c>
      <c r="EG19" s="842"/>
      <c r="EH19" s="842"/>
      <c r="EI19" s="842"/>
      <c r="EJ19" s="843"/>
      <c r="EK19" s="539">
        <v>0</v>
      </c>
      <c r="EL19" s="540">
        <v>1</v>
      </c>
      <c r="EM19" s="540">
        <v>1</v>
      </c>
      <c r="EN19" s="540">
        <v>-2</v>
      </c>
      <c r="EO19" s="541">
        <v>0</v>
      </c>
      <c r="EP19" s="630">
        <v>0</v>
      </c>
      <c r="EQ19" s="630">
        <v>0</v>
      </c>
      <c r="ER19" s="630">
        <v>0</v>
      </c>
      <c r="ES19" s="630">
        <v>-1</v>
      </c>
      <c r="ET19" s="631">
        <v>0</v>
      </c>
      <c r="EU19" s="841" t="s">
        <v>379</v>
      </c>
      <c r="EV19" s="842"/>
      <c r="EW19" s="842"/>
      <c r="EX19" s="842"/>
      <c r="EY19" s="843"/>
      <c r="EZ19" s="630">
        <v>0</v>
      </c>
      <c r="FA19" s="630">
        <v>1</v>
      </c>
      <c r="FB19" s="630">
        <v>1</v>
      </c>
      <c r="FC19" s="630">
        <v>0</v>
      </c>
      <c r="FD19" s="631">
        <v>0</v>
      </c>
      <c r="FE19" s="841" t="s">
        <v>646</v>
      </c>
      <c r="FF19" s="842"/>
      <c r="FG19" s="842"/>
      <c r="FH19" s="842"/>
      <c r="FI19" s="843"/>
      <c r="FJ19" s="783"/>
      <c r="FK19" s="783"/>
      <c r="FL19" s="783"/>
      <c r="FM19" s="783"/>
      <c r="FN19" s="783"/>
    </row>
    <row r="20" spans="1:170" s="457" customFormat="1">
      <c r="A20" s="168">
        <v>13</v>
      </c>
      <c r="B20" s="295">
        <v>43054</v>
      </c>
      <c r="C20" s="407" t="s">
        <v>337</v>
      </c>
      <c r="D20" s="293" t="s">
        <v>127</v>
      </c>
      <c r="E20" s="162" t="s">
        <v>492</v>
      </c>
      <c r="F20" s="864" t="s">
        <v>517</v>
      </c>
      <c r="G20" s="865"/>
      <c r="H20" s="865"/>
      <c r="I20" s="865"/>
      <c r="J20" s="866"/>
      <c r="K20" s="853" t="s">
        <v>379</v>
      </c>
      <c r="L20" s="854"/>
      <c r="M20" s="854"/>
      <c r="N20" s="854"/>
      <c r="O20" s="855"/>
      <c r="P20" s="635">
        <v>0</v>
      </c>
      <c r="Q20" s="636">
        <v>0</v>
      </c>
      <c r="R20" s="636">
        <v>0</v>
      </c>
      <c r="S20" s="636">
        <v>0</v>
      </c>
      <c r="T20" s="637">
        <v>0</v>
      </c>
      <c r="U20" s="853" t="s">
        <v>598</v>
      </c>
      <c r="V20" s="854"/>
      <c r="W20" s="854"/>
      <c r="X20" s="854"/>
      <c r="Y20" s="855"/>
      <c r="Z20" s="633">
        <v>0</v>
      </c>
      <c r="AA20" s="633">
        <v>1</v>
      </c>
      <c r="AB20" s="633">
        <v>1</v>
      </c>
      <c r="AC20" s="633">
        <v>0</v>
      </c>
      <c r="AD20" s="634">
        <v>2</v>
      </c>
      <c r="AE20" s="847" t="s">
        <v>517</v>
      </c>
      <c r="AF20" s="848"/>
      <c r="AG20" s="848"/>
      <c r="AH20" s="848"/>
      <c r="AI20" s="849"/>
      <c r="AJ20" s="847" t="s">
        <v>379</v>
      </c>
      <c r="AK20" s="848"/>
      <c r="AL20" s="848"/>
      <c r="AM20" s="848"/>
      <c r="AN20" s="849"/>
      <c r="AO20" s="847" t="s">
        <v>571</v>
      </c>
      <c r="AP20" s="848"/>
      <c r="AQ20" s="848"/>
      <c r="AR20" s="848"/>
      <c r="AS20" s="849"/>
      <c r="AT20" s="636">
        <v>0</v>
      </c>
      <c r="AU20" s="636">
        <v>1</v>
      </c>
      <c r="AV20" s="636">
        <v>1</v>
      </c>
      <c r="AW20" s="639">
        <v>3</v>
      </c>
      <c r="AX20" s="636">
        <v>0</v>
      </c>
      <c r="AY20" s="632">
        <v>0</v>
      </c>
      <c r="AZ20" s="633">
        <v>0</v>
      </c>
      <c r="BA20" s="633">
        <v>0</v>
      </c>
      <c r="BB20" s="633">
        <v>-2</v>
      </c>
      <c r="BC20" s="634">
        <v>4</v>
      </c>
      <c r="BD20" s="632">
        <v>1</v>
      </c>
      <c r="BE20" s="633">
        <v>0</v>
      </c>
      <c r="BF20" s="633">
        <v>1</v>
      </c>
      <c r="BG20" s="633">
        <v>1</v>
      </c>
      <c r="BH20" s="634">
        <v>0</v>
      </c>
      <c r="BI20" s="847" t="s">
        <v>616</v>
      </c>
      <c r="BJ20" s="848"/>
      <c r="BK20" s="848"/>
      <c r="BL20" s="848"/>
      <c r="BM20" s="849"/>
      <c r="BN20" s="652">
        <v>0</v>
      </c>
      <c r="BO20" s="652">
        <v>1</v>
      </c>
      <c r="BP20" s="652">
        <v>1</v>
      </c>
      <c r="BQ20" s="652">
        <v>1</v>
      </c>
      <c r="BR20" s="655">
        <v>0</v>
      </c>
      <c r="BS20" s="847" t="s">
        <v>380</v>
      </c>
      <c r="BT20" s="848"/>
      <c r="BU20" s="848"/>
      <c r="BV20" s="848"/>
      <c r="BW20" s="849"/>
      <c r="BX20" s="632">
        <v>1</v>
      </c>
      <c r="BY20" s="633">
        <v>1</v>
      </c>
      <c r="BZ20" s="633">
        <v>2</v>
      </c>
      <c r="CA20" s="633">
        <v>2</v>
      </c>
      <c r="CB20" s="634">
        <v>0</v>
      </c>
      <c r="CC20" s="847" t="s">
        <v>634</v>
      </c>
      <c r="CD20" s="848"/>
      <c r="CE20" s="848"/>
      <c r="CF20" s="848"/>
      <c r="CG20" s="849"/>
      <c r="CH20" s="638">
        <v>0</v>
      </c>
      <c r="CI20" s="639">
        <v>1</v>
      </c>
      <c r="CJ20" s="639">
        <v>1</v>
      </c>
      <c r="CK20" s="639">
        <v>0</v>
      </c>
      <c r="CL20" s="640">
        <v>0</v>
      </c>
      <c r="CM20" s="636">
        <v>1</v>
      </c>
      <c r="CN20" s="636">
        <v>1</v>
      </c>
      <c r="CO20" s="636">
        <v>2</v>
      </c>
      <c r="CP20" s="636">
        <v>0</v>
      </c>
      <c r="CQ20" s="637">
        <v>0</v>
      </c>
      <c r="CR20" s="853" t="s">
        <v>380</v>
      </c>
      <c r="CS20" s="854"/>
      <c r="CT20" s="854"/>
      <c r="CU20" s="854"/>
      <c r="CV20" s="855"/>
      <c r="CW20" s="638">
        <v>0</v>
      </c>
      <c r="CX20" s="639">
        <v>1</v>
      </c>
      <c r="CY20" s="639">
        <v>1</v>
      </c>
      <c r="CZ20" s="639">
        <v>1</v>
      </c>
      <c r="DA20" s="640">
        <v>0</v>
      </c>
      <c r="DB20" s="850" t="s">
        <v>629</v>
      </c>
      <c r="DC20" s="856"/>
      <c r="DD20" s="856"/>
      <c r="DE20" s="856"/>
      <c r="DF20" s="852"/>
      <c r="DG20" s="847" t="s">
        <v>417</v>
      </c>
      <c r="DH20" s="848"/>
      <c r="DI20" s="848"/>
      <c r="DJ20" s="848"/>
      <c r="DK20" s="849"/>
      <c r="DL20" s="847" t="s">
        <v>575</v>
      </c>
      <c r="DM20" s="848"/>
      <c r="DN20" s="848"/>
      <c r="DO20" s="848"/>
      <c r="DP20" s="849"/>
      <c r="DQ20" s="635">
        <v>0</v>
      </c>
      <c r="DR20" s="636">
        <v>0</v>
      </c>
      <c r="DS20" s="636">
        <v>0</v>
      </c>
      <c r="DT20" s="636">
        <v>-2</v>
      </c>
      <c r="DU20" s="637">
        <v>2</v>
      </c>
      <c r="DV20" s="853" t="s">
        <v>380</v>
      </c>
      <c r="DW20" s="854"/>
      <c r="DX20" s="854"/>
      <c r="DY20" s="854"/>
      <c r="DZ20" s="855"/>
      <c r="EA20" s="853" t="s">
        <v>647</v>
      </c>
      <c r="EB20" s="854"/>
      <c r="EC20" s="854"/>
      <c r="ED20" s="854"/>
      <c r="EE20" s="855"/>
      <c r="EF20" s="853" t="s">
        <v>635</v>
      </c>
      <c r="EG20" s="854"/>
      <c r="EH20" s="854"/>
      <c r="EI20" s="854"/>
      <c r="EJ20" s="855"/>
      <c r="EK20" s="638">
        <v>0</v>
      </c>
      <c r="EL20" s="642">
        <v>0</v>
      </c>
      <c r="EM20" s="642">
        <v>0</v>
      </c>
      <c r="EN20" s="642">
        <v>0</v>
      </c>
      <c r="EO20" s="640">
        <v>0</v>
      </c>
      <c r="EP20" s="636">
        <v>0</v>
      </c>
      <c r="EQ20" s="636">
        <v>0</v>
      </c>
      <c r="ER20" s="636">
        <v>0</v>
      </c>
      <c r="ES20" s="636">
        <v>1</v>
      </c>
      <c r="ET20" s="637">
        <v>0</v>
      </c>
      <c r="EU20" s="636">
        <v>1</v>
      </c>
      <c r="EV20" s="636">
        <v>0</v>
      </c>
      <c r="EW20" s="636">
        <v>1</v>
      </c>
      <c r="EX20" s="636">
        <v>0</v>
      </c>
      <c r="EY20" s="637">
        <v>5</v>
      </c>
      <c r="EZ20" s="636">
        <v>0</v>
      </c>
      <c r="FA20" s="636">
        <v>0</v>
      </c>
      <c r="FB20" s="636">
        <v>0</v>
      </c>
      <c r="FC20" s="636">
        <v>0</v>
      </c>
      <c r="FD20" s="637">
        <v>0</v>
      </c>
      <c r="FE20" s="841" t="s">
        <v>646</v>
      </c>
      <c r="FF20" s="842"/>
      <c r="FG20" s="842"/>
      <c r="FH20" s="842"/>
      <c r="FI20" s="843"/>
      <c r="FJ20" s="782"/>
      <c r="FK20" s="782"/>
      <c r="FL20" s="782"/>
      <c r="FM20" s="782"/>
      <c r="FN20" s="782"/>
    </row>
    <row r="21" spans="1:170" s="457" customFormat="1">
      <c r="A21" s="167">
        <v>14</v>
      </c>
      <c r="B21" s="294">
        <v>43056</v>
      </c>
      <c r="C21" s="408" t="s">
        <v>338</v>
      </c>
      <c r="D21" s="292" t="s">
        <v>188</v>
      </c>
      <c r="E21" s="159" t="s">
        <v>499</v>
      </c>
      <c r="F21" s="844" t="s">
        <v>517</v>
      </c>
      <c r="G21" s="845"/>
      <c r="H21" s="845"/>
      <c r="I21" s="845"/>
      <c r="J21" s="846"/>
      <c r="K21" s="464">
        <v>0</v>
      </c>
      <c r="L21" s="465">
        <v>0</v>
      </c>
      <c r="M21" s="465">
        <v>0</v>
      </c>
      <c r="N21" s="465">
        <v>2</v>
      </c>
      <c r="O21" s="466">
        <v>0</v>
      </c>
      <c r="P21" s="629">
        <v>1</v>
      </c>
      <c r="Q21" s="630">
        <v>0</v>
      </c>
      <c r="R21" s="630">
        <v>1</v>
      </c>
      <c r="S21" s="630">
        <v>2</v>
      </c>
      <c r="T21" s="631">
        <v>0</v>
      </c>
      <c r="U21" s="841" t="s">
        <v>598</v>
      </c>
      <c r="V21" s="842"/>
      <c r="W21" s="842"/>
      <c r="X21" s="842"/>
      <c r="Y21" s="843"/>
      <c r="Z21" s="630">
        <v>0</v>
      </c>
      <c r="AA21" s="630">
        <v>2</v>
      </c>
      <c r="AB21" s="630">
        <v>2</v>
      </c>
      <c r="AC21" s="630">
        <v>2</v>
      </c>
      <c r="AD21" s="681">
        <v>0</v>
      </c>
      <c r="AE21" s="838" t="s">
        <v>517</v>
      </c>
      <c r="AF21" s="839"/>
      <c r="AG21" s="839"/>
      <c r="AH21" s="839"/>
      <c r="AI21" s="840"/>
      <c r="AJ21" s="464">
        <v>1</v>
      </c>
      <c r="AK21" s="465">
        <v>0</v>
      </c>
      <c r="AL21" s="465">
        <v>1</v>
      </c>
      <c r="AM21" s="465">
        <v>0</v>
      </c>
      <c r="AN21" s="466">
        <v>0</v>
      </c>
      <c r="AO21" s="838" t="s">
        <v>571</v>
      </c>
      <c r="AP21" s="839"/>
      <c r="AQ21" s="839"/>
      <c r="AR21" s="839"/>
      <c r="AS21" s="840"/>
      <c r="AT21" s="630">
        <v>0</v>
      </c>
      <c r="AU21" s="630">
        <v>1</v>
      </c>
      <c r="AV21" s="630">
        <v>1</v>
      </c>
      <c r="AW21" s="547">
        <v>2</v>
      </c>
      <c r="AX21" s="630">
        <v>0</v>
      </c>
      <c r="AY21" s="464">
        <v>0</v>
      </c>
      <c r="AZ21" s="465">
        <v>1</v>
      </c>
      <c r="BA21" s="465">
        <v>1</v>
      </c>
      <c r="BB21" s="465">
        <v>0</v>
      </c>
      <c r="BC21" s="466">
        <v>2</v>
      </c>
      <c r="BD21" s="464">
        <v>0</v>
      </c>
      <c r="BE21" s="465">
        <v>1</v>
      </c>
      <c r="BF21" s="465">
        <v>1</v>
      </c>
      <c r="BG21" s="465">
        <v>0</v>
      </c>
      <c r="BH21" s="466">
        <v>2</v>
      </c>
      <c r="BI21" s="838" t="s">
        <v>616</v>
      </c>
      <c r="BJ21" s="839"/>
      <c r="BK21" s="839"/>
      <c r="BL21" s="839"/>
      <c r="BM21" s="840"/>
      <c r="BN21" s="651">
        <v>0</v>
      </c>
      <c r="BO21" s="651">
        <v>0</v>
      </c>
      <c r="BP21" s="651">
        <v>0</v>
      </c>
      <c r="BQ21" s="651">
        <v>0</v>
      </c>
      <c r="BR21" s="666">
        <v>0</v>
      </c>
      <c r="BS21" s="838" t="s">
        <v>380</v>
      </c>
      <c r="BT21" s="839"/>
      <c r="BU21" s="839"/>
      <c r="BV21" s="839"/>
      <c r="BW21" s="840"/>
      <c r="BX21" s="464">
        <v>1</v>
      </c>
      <c r="BY21" s="465">
        <v>1</v>
      </c>
      <c r="BZ21" s="465">
        <v>2</v>
      </c>
      <c r="CA21" s="465">
        <v>1</v>
      </c>
      <c r="CB21" s="466">
        <v>2</v>
      </c>
      <c r="CC21" s="838" t="s">
        <v>634</v>
      </c>
      <c r="CD21" s="839"/>
      <c r="CE21" s="839"/>
      <c r="CF21" s="839"/>
      <c r="CG21" s="840"/>
      <c r="CH21" s="539">
        <v>1</v>
      </c>
      <c r="CI21" s="547">
        <v>1</v>
      </c>
      <c r="CJ21" s="547">
        <v>2</v>
      </c>
      <c r="CK21" s="547">
        <v>2</v>
      </c>
      <c r="CL21" s="541">
        <v>0</v>
      </c>
      <c r="CM21" s="630">
        <v>2</v>
      </c>
      <c r="CN21" s="630">
        <v>0</v>
      </c>
      <c r="CO21" s="630">
        <v>2</v>
      </c>
      <c r="CP21" s="630">
        <v>1</v>
      </c>
      <c r="CQ21" s="631">
        <v>0</v>
      </c>
      <c r="CR21" s="841" t="s">
        <v>380</v>
      </c>
      <c r="CS21" s="842"/>
      <c r="CT21" s="842"/>
      <c r="CU21" s="842"/>
      <c r="CV21" s="843"/>
      <c r="CW21" s="539">
        <v>0</v>
      </c>
      <c r="CX21" s="547">
        <v>0</v>
      </c>
      <c r="CY21" s="547">
        <v>0</v>
      </c>
      <c r="CZ21" s="547">
        <v>1</v>
      </c>
      <c r="DA21" s="541">
        <v>21</v>
      </c>
      <c r="DB21" s="835" t="s">
        <v>629</v>
      </c>
      <c r="DC21" s="836"/>
      <c r="DD21" s="836"/>
      <c r="DE21" s="836"/>
      <c r="DF21" s="837"/>
      <c r="DG21" s="838" t="s">
        <v>417</v>
      </c>
      <c r="DH21" s="839"/>
      <c r="DI21" s="839"/>
      <c r="DJ21" s="839"/>
      <c r="DK21" s="840"/>
      <c r="DL21" s="838" t="s">
        <v>575</v>
      </c>
      <c r="DM21" s="839"/>
      <c r="DN21" s="839"/>
      <c r="DO21" s="839"/>
      <c r="DP21" s="840"/>
      <c r="DQ21" s="629">
        <v>0</v>
      </c>
      <c r="DR21" s="630">
        <v>1</v>
      </c>
      <c r="DS21" s="630">
        <v>1</v>
      </c>
      <c r="DT21" s="630">
        <v>1</v>
      </c>
      <c r="DU21" s="631">
        <v>0</v>
      </c>
      <c r="DV21" s="841" t="s">
        <v>380</v>
      </c>
      <c r="DW21" s="842"/>
      <c r="DX21" s="842"/>
      <c r="DY21" s="842"/>
      <c r="DZ21" s="843"/>
      <c r="EA21" s="841" t="s">
        <v>647</v>
      </c>
      <c r="EB21" s="842"/>
      <c r="EC21" s="842"/>
      <c r="ED21" s="842"/>
      <c r="EE21" s="843"/>
      <c r="EF21" s="841" t="s">
        <v>635</v>
      </c>
      <c r="EG21" s="842"/>
      <c r="EH21" s="842"/>
      <c r="EI21" s="842"/>
      <c r="EJ21" s="843"/>
      <c r="EK21" s="630">
        <v>1</v>
      </c>
      <c r="EL21" s="630">
        <v>0</v>
      </c>
      <c r="EM21" s="630">
        <v>1</v>
      </c>
      <c r="EN21" s="630">
        <v>1</v>
      </c>
      <c r="EO21" s="631">
        <v>4</v>
      </c>
      <c r="EP21" s="630">
        <v>0</v>
      </c>
      <c r="EQ21" s="630">
        <v>1</v>
      </c>
      <c r="ER21" s="630">
        <v>1</v>
      </c>
      <c r="ES21" s="630">
        <v>1</v>
      </c>
      <c r="ET21" s="631">
        <v>0</v>
      </c>
      <c r="EU21" s="630">
        <v>0</v>
      </c>
      <c r="EV21" s="630">
        <v>0</v>
      </c>
      <c r="EW21" s="630">
        <v>0</v>
      </c>
      <c r="EX21" s="630">
        <v>1</v>
      </c>
      <c r="EY21" s="631">
        <v>10</v>
      </c>
      <c r="EZ21" s="630">
        <v>0</v>
      </c>
      <c r="FA21" s="630">
        <v>2</v>
      </c>
      <c r="FB21" s="630">
        <v>2</v>
      </c>
      <c r="FC21" s="630">
        <v>1</v>
      </c>
      <c r="FD21" s="631">
        <v>2</v>
      </c>
      <c r="FE21" s="841" t="s">
        <v>646</v>
      </c>
      <c r="FF21" s="842"/>
      <c r="FG21" s="842"/>
      <c r="FH21" s="842"/>
      <c r="FI21" s="843"/>
      <c r="FJ21" s="783"/>
      <c r="FK21" s="783"/>
      <c r="FL21" s="783"/>
      <c r="FM21" s="783"/>
      <c r="FN21" s="783"/>
    </row>
    <row r="22" spans="1:170" s="457" customFormat="1">
      <c r="A22" s="167">
        <v>15</v>
      </c>
      <c r="B22" s="294">
        <v>43057</v>
      </c>
      <c r="C22" s="408" t="s">
        <v>272</v>
      </c>
      <c r="D22" s="292" t="s">
        <v>127</v>
      </c>
      <c r="E22" s="159" t="s">
        <v>507</v>
      </c>
      <c r="F22" s="672" t="s">
        <v>359</v>
      </c>
      <c r="G22" s="672" t="s">
        <v>359</v>
      </c>
      <c r="H22" s="672" t="s">
        <v>359</v>
      </c>
      <c r="I22" s="672" t="s">
        <v>512</v>
      </c>
      <c r="J22" s="668">
        <v>0</v>
      </c>
      <c r="K22" s="630">
        <v>0</v>
      </c>
      <c r="L22" s="630">
        <v>1</v>
      </c>
      <c r="M22" s="630">
        <v>1</v>
      </c>
      <c r="N22" s="630">
        <v>-1</v>
      </c>
      <c r="O22" s="631">
        <v>0</v>
      </c>
      <c r="P22" s="841" t="s">
        <v>380</v>
      </c>
      <c r="Q22" s="842"/>
      <c r="R22" s="842"/>
      <c r="S22" s="842"/>
      <c r="T22" s="843"/>
      <c r="U22" s="841" t="s">
        <v>598</v>
      </c>
      <c r="V22" s="842"/>
      <c r="W22" s="842"/>
      <c r="X22" s="842"/>
      <c r="Y22" s="843"/>
      <c r="Z22" s="630">
        <v>0</v>
      </c>
      <c r="AA22" s="630">
        <v>0</v>
      </c>
      <c r="AB22" s="630">
        <v>0</v>
      </c>
      <c r="AC22" s="630">
        <v>-1</v>
      </c>
      <c r="AD22" s="681">
        <v>5</v>
      </c>
      <c r="AE22" s="838" t="s">
        <v>517</v>
      </c>
      <c r="AF22" s="839"/>
      <c r="AG22" s="839"/>
      <c r="AH22" s="839"/>
      <c r="AI22" s="840"/>
      <c r="AJ22" s="464">
        <v>0</v>
      </c>
      <c r="AK22" s="465">
        <v>0</v>
      </c>
      <c r="AL22" s="465">
        <v>0</v>
      </c>
      <c r="AM22" s="465">
        <v>0</v>
      </c>
      <c r="AN22" s="466">
        <v>0</v>
      </c>
      <c r="AO22" s="838" t="s">
        <v>571</v>
      </c>
      <c r="AP22" s="839"/>
      <c r="AQ22" s="839"/>
      <c r="AR22" s="839"/>
      <c r="AS22" s="840"/>
      <c r="AT22" s="630">
        <v>0</v>
      </c>
      <c r="AU22" s="630">
        <v>0</v>
      </c>
      <c r="AV22" s="630">
        <v>0</v>
      </c>
      <c r="AW22" s="630">
        <v>-2</v>
      </c>
      <c r="AX22" s="630">
        <v>2</v>
      </c>
      <c r="AY22" s="464">
        <v>0</v>
      </c>
      <c r="AZ22" s="465">
        <v>0</v>
      </c>
      <c r="BA22" s="465">
        <v>0</v>
      </c>
      <c r="BB22" s="465">
        <v>-1</v>
      </c>
      <c r="BC22" s="466">
        <v>5</v>
      </c>
      <c r="BD22" s="464">
        <v>0</v>
      </c>
      <c r="BE22" s="465">
        <v>0</v>
      </c>
      <c r="BF22" s="465">
        <v>0</v>
      </c>
      <c r="BG22" s="465">
        <v>0</v>
      </c>
      <c r="BH22" s="466">
        <v>0</v>
      </c>
      <c r="BI22" s="838" t="s">
        <v>616</v>
      </c>
      <c r="BJ22" s="839"/>
      <c r="BK22" s="839"/>
      <c r="BL22" s="839"/>
      <c r="BM22" s="840"/>
      <c r="BN22" s="651">
        <v>0</v>
      </c>
      <c r="BO22" s="651">
        <v>0</v>
      </c>
      <c r="BP22" s="651">
        <v>0</v>
      </c>
      <c r="BQ22" s="651">
        <v>-1</v>
      </c>
      <c r="BR22" s="655">
        <v>2</v>
      </c>
      <c r="BS22" s="838" t="s">
        <v>380</v>
      </c>
      <c r="BT22" s="839"/>
      <c r="BU22" s="839"/>
      <c r="BV22" s="839"/>
      <c r="BW22" s="840"/>
      <c r="BX22" s="464">
        <v>0</v>
      </c>
      <c r="BY22" s="465">
        <v>0</v>
      </c>
      <c r="BZ22" s="465">
        <v>0</v>
      </c>
      <c r="CA22" s="465">
        <v>-1</v>
      </c>
      <c r="CB22" s="466">
        <v>0</v>
      </c>
      <c r="CC22" s="838" t="s">
        <v>634</v>
      </c>
      <c r="CD22" s="839"/>
      <c r="CE22" s="839"/>
      <c r="CF22" s="839"/>
      <c r="CG22" s="840"/>
      <c r="CH22" s="539">
        <v>0</v>
      </c>
      <c r="CI22" s="547">
        <v>0</v>
      </c>
      <c r="CJ22" s="547">
        <v>0</v>
      </c>
      <c r="CK22" s="547">
        <v>-2</v>
      </c>
      <c r="CL22" s="541">
        <v>0</v>
      </c>
      <c r="CM22" s="630">
        <v>0</v>
      </c>
      <c r="CN22" s="630">
        <v>0</v>
      </c>
      <c r="CO22" s="630">
        <v>0</v>
      </c>
      <c r="CP22" s="630">
        <v>-1</v>
      </c>
      <c r="CQ22" s="631">
        <v>0</v>
      </c>
      <c r="CR22" s="841" t="s">
        <v>380</v>
      </c>
      <c r="CS22" s="842"/>
      <c r="CT22" s="842"/>
      <c r="CU22" s="842"/>
      <c r="CV22" s="843"/>
      <c r="CW22" s="539">
        <v>0</v>
      </c>
      <c r="CX22" s="547">
        <v>0</v>
      </c>
      <c r="CY22" s="547">
        <v>0</v>
      </c>
      <c r="CZ22" s="547">
        <v>-1</v>
      </c>
      <c r="DA22" s="541">
        <v>0</v>
      </c>
      <c r="DB22" s="835" t="s">
        <v>629</v>
      </c>
      <c r="DC22" s="836"/>
      <c r="DD22" s="836"/>
      <c r="DE22" s="836"/>
      <c r="DF22" s="837"/>
      <c r="DG22" s="838" t="s">
        <v>417</v>
      </c>
      <c r="DH22" s="839"/>
      <c r="DI22" s="839"/>
      <c r="DJ22" s="839"/>
      <c r="DK22" s="840"/>
      <c r="DL22" s="838" t="s">
        <v>575</v>
      </c>
      <c r="DM22" s="839"/>
      <c r="DN22" s="839"/>
      <c r="DO22" s="839"/>
      <c r="DP22" s="840"/>
      <c r="DQ22" s="629">
        <v>1</v>
      </c>
      <c r="DR22" s="630">
        <v>0</v>
      </c>
      <c r="DS22" s="630">
        <v>1</v>
      </c>
      <c r="DT22" s="630">
        <v>1</v>
      </c>
      <c r="DU22" s="631">
        <v>0</v>
      </c>
      <c r="DV22" s="841" t="s">
        <v>380</v>
      </c>
      <c r="DW22" s="842"/>
      <c r="DX22" s="842"/>
      <c r="DY22" s="842"/>
      <c r="DZ22" s="843"/>
      <c r="EA22" s="841" t="s">
        <v>647</v>
      </c>
      <c r="EB22" s="842"/>
      <c r="EC22" s="842"/>
      <c r="ED22" s="842"/>
      <c r="EE22" s="843"/>
      <c r="EF22" s="841" t="s">
        <v>635</v>
      </c>
      <c r="EG22" s="842"/>
      <c r="EH22" s="842"/>
      <c r="EI22" s="842"/>
      <c r="EJ22" s="843"/>
      <c r="EK22" s="630">
        <v>0</v>
      </c>
      <c r="EL22" s="630">
        <v>0</v>
      </c>
      <c r="EM22" s="630">
        <v>0</v>
      </c>
      <c r="EN22" s="630">
        <v>0</v>
      </c>
      <c r="EO22" s="631">
        <v>2</v>
      </c>
      <c r="EP22" s="630">
        <v>0</v>
      </c>
      <c r="EQ22" s="630">
        <v>0</v>
      </c>
      <c r="ER22" s="630">
        <v>0</v>
      </c>
      <c r="ES22" s="630">
        <v>-1</v>
      </c>
      <c r="ET22" s="631">
        <v>0</v>
      </c>
      <c r="EU22" s="539">
        <v>0</v>
      </c>
      <c r="EV22" s="540">
        <v>0</v>
      </c>
      <c r="EW22" s="540">
        <v>0</v>
      </c>
      <c r="EX22" s="540">
        <v>1</v>
      </c>
      <c r="EY22" s="541">
        <v>0</v>
      </c>
      <c r="EZ22" s="630">
        <v>0</v>
      </c>
      <c r="FA22" s="630">
        <v>1</v>
      </c>
      <c r="FB22" s="630">
        <v>1</v>
      </c>
      <c r="FC22" s="630">
        <v>1</v>
      </c>
      <c r="FD22" s="631">
        <v>0</v>
      </c>
      <c r="FE22" s="841" t="s">
        <v>646</v>
      </c>
      <c r="FF22" s="842"/>
      <c r="FG22" s="842"/>
      <c r="FH22" s="842"/>
      <c r="FI22" s="843"/>
      <c r="FJ22" s="787"/>
      <c r="FK22" s="787"/>
      <c r="FL22" s="787"/>
      <c r="FM22" s="787"/>
      <c r="FN22" s="787"/>
    </row>
    <row r="23" spans="1:170" s="457" customFormat="1">
      <c r="A23" s="167">
        <v>16</v>
      </c>
      <c r="B23" s="294">
        <v>43061</v>
      </c>
      <c r="C23" s="408" t="s">
        <v>80</v>
      </c>
      <c r="D23" s="292" t="s">
        <v>127</v>
      </c>
      <c r="E23" s="159" t="s">
        <v>481</v>
      </c>
      <c r="F23" s="672" t="s">
        <v>359</v>
      </c>
      <c r="G23" s="672" t="s">
        <v>359</v>
      </c>
      <c r="H23" s="672" t="s">
        <v>359</v>
      </c>
      <c r="I23" s="672" t="s">
        <v>512</v>
      </c>
      <c r="J23" s="668">
        <v>0</v>
      </c>
      <c r="K23" s="464">
        <v>0</v>
      </c>
      <c r="L23" s="465">
        <v>1</v>
      </c>
      <c r="M23" s="465">
        <v>1</v>
      </c>
      <c r="N23" s="465">
        <v>-1</v>
      </c>
      <c r="O23" s="466">
        <v>0</v>
      </c>
      <c r="P23" s="841" t="s">
        <v>380</v>
      </c>
      <c r="Q23" s="842"/>
      <c r="R23" s="842"/>
      <c r="S23" s="842"/>
      <c r="T23" s="843"/>
      <c r="U23" s="841" t="s">
        <v>598</v>
      </c>
      <c r="V23" s="842"/>
      <c r="W23" s="842"/>
      <c r="X23" s="842"/>
      <c r="Y23" s="843"/>
      <c r="Z23" s="630">
        <v>0</v>
      </c>
      <c r="AA23" s="630">
        <v>1</v>
      </c>
      <c r="AB23" s="630">
        <v>1</v>
      </c>
      <c r="AC23" s="630">
        <v>0</v>
      </c>
      <c r="AD23" s="681">
        <v>2</v>
      </c>
      <c r="AE23" s="838" t="s">
        <v>517</v>
      </c>
      <c r="AF23" s="839"/>
      <c r="AG23" s="839"/>
      <c r="AH23" s="839"/>
      <c r="AI23" s="840"/>
      <c r="AJ23" s="683">
        <v>0</v>
      </c>
      <c r="AK23" s="683">
        <v>0</v>
      </c>
      <c r="AL23" s="683">
        <v>0</v>
      </c>
      <c r="AM23" s="683">
        <v>-1</v>
      </c>
      <c r="AN23" s="682">
        <v>0</v>
      </c>
      <c r="AO23" s="835" t="s">
        <v>571</v>
      </c>
      <c r="AP23" s="836"/>
      <c r="AQ23" s="836"/>
      <c r="AR23" s="836"/>
      <c r="AS23" s="837"/>
      <c r="AT23" s="630">
        <v>0</v>
      </c>
      <c r="AU23" s="630">
        <v>1</v>
      </c>
      <c r="AV23" s="630">
        <v>1</v>
      </c>
      <c r="AW23" s="630">
        <v>0</v>
      </c>
      <c r="AX23" s="630">
        <v>0</v>
      </c>
      <c r="AY23" s="539">
        <v>0</v>
      </c>
      <c r="AZ23" s="547">
        <v>0</v>
      </c>
      <c r="BA23" s="547">
        <v>0</v>
      </c>
      <c r="BB23" s="547">
        <v>0</v>
      </c>
      <c r="BC23" s="541">
        <v>0</v>
      </c>
      <c r="BD23" s="464">
        <v>0</v>
      </c>
      <c r="BE23" s="465">
        <v>0</v>
      </c>
      <c r="BF23" s="465">
        <v>0</v>
      </c>
      <c r="BG23" s="465">
        <v>0</v>
      </c>
      <c r="BH23" s="466">
        <v>0</v>
      </c>
      <c r="BI23" s="838" t="s">
        <v>616</v>
      </c>
      <c r="BJ23" s="839"/>
      <c r="BK23" s="839"/>
      <c r="BL23" s="839"/>
      <c r="BM23" s="840"/>
      <c r="BN23" s="651">
        <v>0</v>
      </c>
      <c r="BO23" s="651">
        <v>0</v>
      </c>
      <c r="BP23" s="651">
        <v>0</v>
      </c>
      <c r="BQ23" s="651">
        <v>-2</v>
      </c>
      <c r="BR23" s="655">
        <v>0</v>
      </c>
      <c r="BS23" s="838" t="s">
        <v>380</v>
      </c>
      <c r="BT23" s="839"/>
      <c r="BU23" s="839"/>
      <c r="BV23" s="839"/>
      <c r="BW23" s="840"/>
      <c r="BX23" s="464">
        <v>0</v>
      </c>
      <c r="BY23" s="465">
        <v>1</v>
      </c>
      <c r="BZ23" s="465">
        <v>1</v>
      </c>
      <c r="CA23" s="465">
        <v>0</v>
      </c>
      <c r="CB23" s="466">
        <v>0</v>
      </c>
      <c r="CC23" s="838" t="s">
        <v>634</v>
      </c>
      <c r="CD23" s="839"/>
      <c r="CE23" s="839"/>
      <c r="CF23" s="839"/>
      <c r="CG23" s="840"/>
      <c r="CH23" s="539">
        <v>0</v>
      </c>
      <c r="CI23" s="547">
        <v>0</v>
      </c>
      <c r="CJ23" s="547">
        <v>0</v>
      </c>
      <c r="CK23" s="547">
        <v>-2</v>
      </c>
      <c r="CL23" s="541">
        <v>0</v>
      </c>
      <c r="CM23" s="630">
        <v>1</v>
      </c>
      <c r="CN23" s="630">
        <v>0</v>
      </c>
      <c r="CO23" s="630">
        <v>1</v>
      </c>
      <c r="CP23" s="630">
        <v>-1</v>
      </c>
      <c r="CQ23" s="631">
        <v>0</v>
      </c>
      <c r="CR23" s="841" t="s">
        <v>380</v>
      </c>
      <c r="CS23" s="842"/>
      <c r="CT23" s="842"/>
      <c r="CU23" s="842"/>
      <c r="CV23" s="843"/>
      <c r="CW23" s="835" t="s">
        <v>380</v>
      </c>
      <c r="CX23" s="836"/>
      <c r="CY23" s="836"/>
      <c r="CZ23" s="836"/>
      <c r="DA23" s="837"/>
      <c r="DB23" s="835" t="s">
        <v>629</v>
      </c>
      <c r="DC23" s="836"/>
      <c r="DD23" s="836"/>
      <c r="DE23" s="836"/>
      <c r="DF23" s="837"/>
      <c r="DG23" s="464">
        <v>1</v>
      </c>
      <c r="DH23" s="465">
        <v>0</v>
      </c>
      <c r="DI23" s="465">
        <v>1</v>
      </c>
      <c r="DJ23" s="465">
        <v>0</v>
      </c>
      <c r="DK23" s="466">
        <v>2</v>
      </c>
      <c r="DL23" s="838" t="s">
        <v>575</v>
      </c>
      <c r="DM23" s="839"/>
      <c r="DN23" s="839"/>
      <c r="DO23" s="839"/>
      <c r="DP23" s="840"/>
      <c r="DQ23" s="630">
        <v>0</v>
      </c>
      <c r="DR23" s="630">
        <v>0</v>
      </c>
      <c r="DS23" s="630">
        <v>0</v>
      </c>
      <c r="DT23" s="630">
        <v>0</v>
      </c>
      <c r="DU23" s="631">
        <v>2</v>
      </c>
      <c r="DV23" s="841" t="s">
        <v>380</v>
      </c>
      <c r="DW23" s="842"/>
      <c r="DX23" s="842"/>
      <c r="DY23" s="842"/>
      <c r="DZ23" s="843"/>
      <c r="EA23" s="841" t="s">
        <v>647</v>
      </c>
      <c r="EB23" s="842"/>
      <c r="EC23" s="842"/>
      <c r="ED23" s="842"/>
      <c r="EE23" s="843"/>
      <c r="EF23" s="841" t="s">
        <v>635</v>
      </c>
      <c r="EG23" s="842"/>
      <c r="EH23" s="842"/>
      <c r="EI23" s="842"/>
      <c r="EJ23" s="843"/>
      <c r="EK23" s="841" t="s">
        <v>417</v>
      </c>
      <c r="EL23" s="842"/>
      <c r="EM23" s="842"/>
      <c r="EN23" s="842"/>
      <c r="EO23" s="843"/>
      <c r="EP23" s="630">
        <v>0</v>
      </c>
      <c r="EQ23" s="630">
        <v>0</v>
      </c>
      <c r="ER23" s="630">
        <v>0</v>
      </c>
      <c r="ES23" s="630">
        <v>-1</v>
      </c>
      <c r="ET23" s="631">
        <v>0</v>
      </c>
      <c r="EU23" s="464">
        <v>0</v>
      </c>
      <c r="EV23" s="465">
        <v>0</v>
      </c>
      <c r="EW23" s="465">
        <v>0</v>
      </c>
      <c r="EX23" s="465">
        <v>-1</v>
      </c>
      <c r="EY23" s="466">
        <v>0</v>
      </c>
      <c r="EZ23" s="630">
        <v>0</v>
      </c>
      <c r="FA23" s="630">
        <v>0</v>
      </c>
      <c r="FB23" s="630">
        <v>0</v>
      </c>
      <c r="FC23" s="630">
        <v>0</v>
      </c>
      <c r="FD23" s="631">
        <v>0</v>
      </c>
      <c r="FE23" s="841" t="s">
        <v>646</v>
      </c>
      <c r="FF23" s="842"/>
      <c r="FG23" s="842"/>
      <c r="FH23" s="842"/>
      <c r="FI23" s="843"/>
      <c r="FJ23" s="785"/>
      <c r="FK23" s="785"/>
      <c r="FL23" s="785"/>
      <c r="FM23" s="785"/>
      <c r="FN23" s="785"/>
    </row>
    <row r="24" spans="1:170" s="458" customFormat="1">
      <c r="A24" s="168">
        <v>17</v>
      </c>
      <c r="B24" s="295">
        <v>43063</v>
      </c>
      <c r="C24" s="407" t="s">
        <v>337</v>
      </c>
      <c r="D24" s="293" t="s">
        <v>188</v>
      </c>
      <c r="E24" s="162" t="s">
        <v>397</v>
      </c>
      <c r="F24" s="671" t="s">
        <v>359</v>
      </c>
      <c r="G24" s="671" t="s">
        <v>359</v>
      </c>
      <c r="H24" s="671" t="s">
        <v>359</v>
      </c>
      <c r="I24" s="671" t="s">
        <v>359</v>
      </c>
      <c r="J24" s="691">
        <v>0</v>
      </c>
      <c r="K24" s="632">
        <v>0</v>
      </c>
      <c r="L24" s="633">
        <v>0</v>
      </c>
      <c r="M24" s="633">
        <v>0</v>
      </c>
      <c r="N24" s="633">
        <v>-1</v>
      </c>
      <c r="O24" s="634">
        <v>0</v>
      </c>
      <c r="P24" s="853" t="s">
        <v>380</v>
      </c>
      <c r="Q24" s="854"/>
      <c r="R24" s="854"/>
      <c r="S24" s="854"/>
      <c r="T24" s="855"/>
      <c r="U24" s="853" t="s">
        <v>598</v>
      </c>
      <c r="V24" s="854"/>
      <c r="W24" s="854"/>
      <c r="X24" s="854"/>
      <c r="Y24" s="855"/>
      <c r="Z24" s="636">
        <v>0</v>
      </c>
      <c r="AA24" s="636">
        <v>0</v>
      </c>
      <c r="AB24" s="636">
        <v>0</v>
      </c>
      <c r="AC24" s="636">
        <v>0</v>
      </c>
      <c r="AD24" s="634">
        <v>0</v>
      </c>
      <c r="AE24" s="847" t="s">
        <v>517</v>
      </c>
      <c r="AF24" s="848"/>
      <c r="AG24" s="848"/>
      <c r="AH24" s="848"/>
      <c r="AI24" s="849"/>
      <c r="AJ24" s="642">
        <v>0</v>
      </c>
      <c r="AK24" s="642">
        <v>1</v>
      </c>
      <c r="AL24" s="642">
        <v>1</v>
      </c>
      <c r="AM24" s="642">
        <v>1</v>
      </c>
      <c r="AN24" s="640">
        <v>0</v>
      </c>
      <c r="AO24" s="850" t="s">
        <v>571</v>
      </c>
      <c r="AP24" s="856"/>
      <c r="AQ24" s="856"/>
      <c r="AR24" s="856"/>
      <c r="AS24" s="852"/>
      <c r="AT24" s="636">
        <v>0</v>
      </c>
      <c r="AU24" s="636">
        <v>1</v>
      </c>
      <c r="AV24" s="636">
        <v>1</v>
      </c>
      <c r="AW24" s="636">
        <v>0</v>
      </c>
      <c r="AX24" s="640">
        <v>0</v>
      </c>
      <c r="AY24" s="638">
        <v>0</v>
      </c>
      <c r="AZ24" s="639">
        <v>1</v>
      </c>
      <c r="BA24" s="639">
        <v>1</v>
      </c>
      <c r="BB24" s="639">
        <v>0</v>
      </c>
      <c r="BC24" s="640">
        <v>0</v>
      </c>
      <c r="BD24" s="687">
        <v>1</v>
      </c>
      <c r="BE24" s="688">
        <v>0</v>
      </c>
      <c r="BF24" s="688">
        <v>1</v>
      </c>
      <c r="BG24" s="688">
        <v>1</v>
      </c>
      <c r="BH24" s="689">
        <v>0</v>
      </c>
      <c r="BI24" s="847" t="s">
        <v>616</v>
      </c>
      <c r="BJ24" s="848"/>
      <c r="BK24" s="848"/>
      <c r="BL24" s="848"/>
      <c r="BM24" s="849"/>
      <c r="BN24" s="688">
        <v>0</v>
      </c>
      <c r="BO24" s="688">
        <v>0</v>
      </c>
      <c r="BP24" s="688">
        <v>0</v>
      </c>
      <c r="BQ24" s="688">
        <v>1</v>
      </c>
      <c r="BR24" s="686">
        <v>0</v>
      </c>
      <c r="BS24" s="847" t="s">
        <v>380</v>
      </c>
      <c r="BT24" s="848"/>
      <c r="BU24" s="848"/>
      <c r="BV24" s="848"/>
      <c r="BW24" s="849"/>
      <c r="BX24" s="632">
        <v>1</v>
      </c>
      <c r="BY24" s="633">
        <v>0</v>
      </c>
      <c r="BZ24" s="633">
        <v>1</v>
      </c>
      <c r="CA24" s="633">
        <v>0</v>
      </c>
      <c r="CB24" s="634">
        <v>0</v>
      </c>
      <c r="CC24" s="847" t="s">
        <v>634</v>
      </c>
      <c r="CD24" s="848"/>
      <c r="CE24" s="848"/>
      <c r="CF24" s="848"/>
      <c r="CG24" s="849"/>
      <c r="CH24" s="638">
        <v>0</v>
      </c>
      <c r="CI24" s="639">
        <v>0</v>
      </c>
      <c r="CJ24" s="639">
        <v>0</v>
      </c>
      <c r="CK24" s="639">
        <v>0</v>
      </c>
      <c r="CL24" s="640">
        <v>0</v>
      </c>
      <c r="CM24" s="636">
        <v>0</v>
      </c>
      <c r="CN24" s="636">
        <v>1</v>
      </c>
      <c r="CO24" s="636">
        <v>1</v>
      </c>
      <c r="CP24" s="636">
        <v>0</v>
      </c>
      <c r="CQ24" s="637">
        <v>0</v>
      </c>
      <c r="CR24" s="853" t="s">
        <v>380</v>
      </c>
      <c r="CS24" s="854"/>
      <c r="CT24" s="854"/>
      <c r="CU24" s="854"/>
      <c r="CV24" s="855"/>
      <c r="CW24" s="850" t="s">
        <v>380</v>
      </c>
      <c r="CX24" s="856"/>
      <c r="CY24" s="856"/>
      <c r="CZ24" s="856"/>
      <c r="DA24" s="852"/>
      <c r="DB24" s="850" t="s">
        <v>629</v>
      </c>
      <c r="DC24" s="856"/>
      <c r="DD24" s="856"/>
      <c r="DE24" s="856"/>
      <c r="DF24" s="852"/>
      <c r="DG24" s="638">
        <v>0</v>
      </c>
      <c r="DH24" s="639">
        <v>0</v>
      </c>
      <c r="DI24" s="639">
        <v>0</v>
      </c>
      <c r="DJ24" s="639">
        <v>-1</v>
      </c>
      <c r="DK24" s="640">
        <v>6</v>
      </c>
      <c r="DL24" s="850" t="s">
        <v>575</v>
      </c>
      <c r="DM24" s="856"/>
      <c r="DN24" s="856"/>
      <c r="DO24" s="856"/>
      <c r="DP24" s="852"/>
      <c r="DQ24" s="636">
        <v>0</v>
      </c>
      <c r="DR24" s="636">
        <v>0</v>
      </c>
      <c r="DS24" s="636">
        <v>0</v>
      </c>
      <c r="DT24" s="636">
        <v>-1</v>
      </c>
      <c r="DU24" s="637">
        <v>4</v>
      </c>
      <c r="DV24" s="853" t="s">
        <v>380</v>
      </c>
      <c r="DW24" s="854"/>
      <c r="DX24" s="854"/>
      <c r="DY24" s="854"/>
      <c r="DZ24" s="855"/>
      <c r="EA24" s="853" t="s">
        <v>648</v>
      </c>
      <c r="EB24" s="854"/>
      <c r="EC24" s="854"/>
      <c r="ED24" s="854"/>
      <c r="EE24" s="855"/>
      <c r="EF24" s="853" t="s">
        <v>635</v>
      </c>
      <c r="EG24" s="854"/>
      <c r="EH24" s="854"/>
      <c r="EI24" s="854"/>
      <c r="EJ24" s="855"/>
      <c r="EK24" s="850" t="s">
        <v>417</v>
      </c>
      <c r="EL24" s="856"/>
      <c r="EM24" s="856"/>
      <c r="EN24" s="856"/>
      <c r="EO24" s="852"/>
      <c r="EP24" s="636">
        <v>0</v>
      </c>
      <c r="EQ24" s="636">
        <v>0</v>
      </c>
      <c r="ER24" s="636">
        <v>0</v>
      </c>
      <c r="ES24" s="636">
        <v>1</v>
      </c>
      <c r="ET24" s="637">
        <v>0</v>
      </c>
      <c r="EU24" s="638">
        <v>0</v>
      </c>
      <c r="EV24" s="639">
        <v>0</v>
      </c>
      <c r="EW24" s="639">
        <v>0</v>
      </c>
      <c r="EX24" s="639">
        <v>-1</v>
      </c>
      <c r="EY24" s="640">
        <v>0</v>
      </c>
      <c r="EZ24" s="636">
        <v>1</v>
      </c>
      <c r="FA24" s="636">
        <v>0</v>
      </c>
      <c r="FB24" s="636">
        <v>1</v>
      </c>
      <c r="FC24" s="636">
        <v>-1</v>
      </c>
      <c r="FD24" s="631">
        <v>0</v>
      </c>
      <c r="FE24" s="853" t="s">
        <v>646</v>
      </c>
      <c r="FF24" s="854"/>
      <c r="FG24" s="854"/>
      <c r="FH24" s="854"/>
      <c r="FI24" s="855"/>
      <c r="FJ24" s="781"/>
      <c r="FK24" s="781"/>
      <c r="FL24" s="781"/>
      <c r="FM24" s="781"/>
      <c r="FN24" s="781"/>
    </row>
    <row r="25" spans="1:170" s="458" customFormat="1">
      <c r="A25" s="168">
        <v>18</v>
      </c>
      <c r="B25" s="295">
        <v>43064</v>
      </c>
      <c r="C25" s="407" t="s">
        <v>337</v>
      </c>
      <c r="D25" s="293" t="s">
        <v>471</v>
      </c>
      <c r="E25" s="162" t="s">
        <v>397</v>
      </c>
      <c r="F25" s="671" t="s">
        <v>359</v>
      </c>
      <c r="G25" s="671" t="s">
        <v>359</v>
      </c>
      <c r="H25" s="671" t="s">
        <v>359</v>
      </c>
      <c r="I25" s="671" t="s">
        <v>359</v>
      </c>
      <c r="J25" s="691">
        <v>0</v>
      </c>
      <c r="K25" s="635">
        <v>0</v>
      </c>
      <c r="L25" s="636">
        <v>0</v>
      </c>
      <c r="M25" s="636">
        <v>0</v>
      </c>
      <c r="N25" s="636">
        <v>1</v>
      </c>
      <c r="O25" s="637">
        <v>2</v>
      </c>
      <c r="P25" s="853" t="s">
        <v>380</v>
      </c>
      <c r="Q25" s="854"/>
      <c r="R25" s="854"/>
      <c r="S25" s="854"/>
      <c r="T25" s="855"/>
      <c r="U25" s="853" t="s">
        <v>598</v>
      </c>
      <c r="V25" s="854"/>
      <c r="W25" s="854"/>
      <c r="X25" s="854"/>
      <c r="Y25" s="855"/>
      <c r="Z25" s="636">
        <v>0</v>
      </c>
      <c r="AA25" s="636">
        <v>0</v>
      </c>
      <c r="AB25" s="636">
        <v>0</v>
      </c>
      <c r="AC25" s="636">
        <v>0</v>
      </c>
      <c r="AD25" s="634">
        <v>0</v>
      </c>
      <c r="AE25" s="847" t="s">
        <v>517</v>
      </c>
      <c r="AF25" s="848"/>
      <c r="AG25" s="848"/>
      <c r="AH25" s="848"/>
      <c r="AI25" s="849"/>
      <c r="AJ25" s="642">
        <v>0</v>
      </c>
      <c r="AK25" s="642">
        <v>0</v>
      </c>
      <c r="AL25" s="642">
        <v>0</v>
      </c>
      <c r="AM25" s="642">
        <v>0</v>
      </c>
      <c r="AN25" s="640">
        <v>0</v>
      </c>
      <c r="AO25" s="850" t="s">
        <v>571</v>
      </c>
      <c r="AP25" s="856"/>
      <c r="AQ25" s="856"/>
      <c r="AR25" s="856"/>
      <c r="AS25" s="852"/>
      <c r="AT25" s="633">
        <v>0</v>
      </c>
      <c r="AU25" s="633">
        <v>0</v>
      </c>
      <c r="AV25" s="633">
        <v>0</v>
      </c>
      <c r="AW25" s="633">
        <v>-2</v>
      </c>
      <c r="AX25" s="640">
        <v>0</v>
      </c>
      <c r="AY25" s="638">
        <v>0</v>
      </c>
      <c r="AZ25" s="639">
        <v>0</v>
      </c>
      <c r="BA25" s="639">
        <v>0</v>
      </c>
      <c r="BB25" s="639">
        <v>1</v>
      </c>
      <c r="BC25" s="640">
        <v>2</v>
      </c>
      <c r="BD25" s="687">
        <v>1</v>
      </c>
      <c r="BE25" s="688">
        <v>0</v>
      </c>
      <c r="BF25" s="688">
        <v>1</v>
      </c>
      <c r="BG25" s="688">
        <v>1</v>
      </c>
      <c r="BH25" s="689">
        <v>0</v>
      </c>
      <c r="BI25" s="847" t="s">
        <v>616</v>
      </c>
      <c r="BJ25" s="848"/>
      <c r="BK25" s="848"/>
      <c r="BL25" s="848"/>
      <c r="BM25" s="849"/>
      <c r="BN25" s="688">
        <v>0</v>
      </c>
      <c r="BO25" s="688">
        <v>0</v>
      </c>
      <c r="BP25" s="688">
        <v>0</v>
      </c>
      <c r="BQ25" s="688">
        <v>0</v>
      </c>
      <c r="BR25" s="686">
        <v>0</v>
      </c>
      <c r="BS25" s="847" t="s">
        <v>380</v>
      </c>
      <c r="BT25" s="848"/>
      <c r="BU25" s="848"/>
      <c r="BV25" s="848"/>
      <c r="BW25" s="849"/>
      <c r="BX25" s="632">
        <v>0</v>
      </c>
      <c r="BY25" s="633">
        <v>0</v>
      </c>
      <c r="BZ25" s="633">
        <v>0</v>
      </c>
      <c r="CA25" s="633">
        <v>-1</v>
      </c>
      <c r="CB25" s="634">
        <v>0</v>
      </c>
      <c r="CC25" s="847" t="s">
        <v>634</v>
      </c>
      <c r="CD25" s="848"/>
      <c r="CE25" s="848"/>
      <c r="CF25" s="848"/>
      <c r="CG25" s="849"/>
      <c r="CH25" s="638">
        <v>0</v>
      </c>
      <c r="CI25" s="639">
        <v>1</v>
      </c>
      <c r="CJ25" s="639">
        <v>1</v>
      </c>
      <c r="CK25" s="639">
        <v>1</v>
      </c>
      <c r="CL25" s="640">
        <v>0</v>
      </c>
      <c r="CM25" s="636">
        <v>1</v>
      </c>
      <c r="CN25" s="636">
        <v>0</v>
      </c>
      <c r="CO25" s="636">
        <v>1</v>
      </c>
      <c r="CP25" s="636">
        <v>-1</v>
      </c>
      <c r="CQ25" s="637">
        <v>0</v>
      </c>
      <c r="CR25" s="853" t="s">
        <v>380</v>
      </c>
      <c r="CS25" s="854"/>
      <c r="CT25" s="854"/>
      <c r="CU25" s="854"/>
      <c r="CV25" s="855"/>
      <c r="CW25" s="850" t="s">
        <v>380</v>
      </c>
      <c r="CX25" s="856"/>
      <c r="CY25" s="856"/>
      <c r="CZ25" s="856"/>
      <c r="DA25" s="852"/>
      <c r="DB25" s="850" t="s">
        <v>629</v>
      </c>
      <c r="DC25" s="856"/>
      <c r="DD25" s="856"/>
      <c r="DE25" s="856"/>
      <c r="DF25" s="852"/>
      <c r="DG25" s="638">
        <v>0</v>
      </c>
      <c r="DH25" s="639">
        <v>1</v>
      </c>
      <c r="DI25" s="639">
        <v>1</v>
      </c>
      <c r="DJ25" s="639">
        <v>1</v>
      </c>
      <c r="DK25" s="640">
        <v>0</v>
      </c>
      <c r="DL25" s="850" t="s">
        <v>575</v>
      </c>
      <c r="DM25" s="856"/>
      <c r="DN25" s="856"/>
      <c r="DO25" s="856"/>
      <c r="DP25" s="852"/>
      <c r="DQ25" s="642">
        <v>0</v>
      </c>
      <c r="DR25" s="642">
        <v>0</v>
      </c>
      <c r="DS25" s="642">
        <v>0</v>
      </c>
      <c r="DT25" s="642">
        <v>1</v>
      </c>
      <c r="DU25" s="640">
        <v>0</v>
      </c>
      <c r="DV25" s="850" t="s">
        <v>380</v>
      </c>
      <c r="DW25" s="851"/>
      <c r="DX25" s="851"/>
      <c r="DY25" s="851"/>
      <c r="DZ25" s="852"/>
      <c r="EA25" s="850" t="s">
        <v>648</v>
      </c>
      <c r="EB25" s="856"/>
      <c r="EC25" s="856"/>
      <c r="ED25" s="856"/>
      <c r="EE25" s="852"/>
      <c r="EF25" s="850" t="s">
        <v>635</v>
      </c>
      <c r="EG25" s="856"/>
      <c r="EH25" s="856"/>
      <c r="EI25" s="856"/>
      <c r="EJ25" s="852"/>
      <c r="EK25" s="642">
        <v>0</v>
      </c>
      <c r="EL25" s="642">
        <v>1</v>
      </c>
      <c r="EM25" s="642">
        <v>1</v>
      </c>
      <c r="EN25" s="642">
        <v>-1</v>
      </c>
      <c r="EO25" s="640">
        <v>0</v>
      </c>
      <c r="EP25" s="642">
        <v>0</v>
      </c>
      <c r="EQ25" s="642">
        <v>0</v>
      </c>
      <c r="ER25" s="642">
        <v>0</v>
      </c>
      <c r="ES25" s="642">
        <v>-2</v>
      </c>
      <c r="ET25" s="640">
        <v>0</v>
      </c>
      <c r="EU25" s="636">
        <v>0</v>
      </c>
      <c r="EV25" s="636">
        <v>0</v>
      </c>
      <c r="EW25" s="636">
        <v>0</v>
      </c>
      <c r="EX25" s="636">
        <v>0</v>
      </c>
      <c r="EY25" s="637">
        <v>0</v>
      </c>
      <c r="EZ25" s="636">
        <v>0</v>
      </c>
      <c r="FA25" s="636">
        <v>1</v>
      </c>
      <c r="FB25" s="636">
        <v>1</v>
      </c>
      <c r="FC25" s="636">
        <v>2</v>
      </c>
      <c r="FD25" s="631">
        <v>0</v>
      </c>
      <c r="FE25" s="853" t="s">
        <v>646</v>
      </c>
      <c r="FF25" s="854"/>
      <c r="FG25" s="854"/>
      <c r="FH25" s="854"/>
      <c r="FI25" s="855"/>
      <c r="FJ25" s="782"/>
      <c r="FK25" s="782"/>
      <c r="FL25" s="782"/>
      <c r="FM25" s="782"/>
      <c r="FN25" s="782"/>
    </row>
    <row r="26" spans="1:170" s="457" customFormat="1">
      <c r="A26" s="167">
        <v>19</v>
      </c>
      <c r="B26" s="294">
        <v>43068</v>
      </c>
      <c r="C26" s="408" t="s">
        <v>231</v>
      </c>
      <c r="D26" s="562" t="s">
        <v>541</v>
      </c>
      <c r="E26" s="159" t="s">
        <v>464</v>
      </c>
      <c r="F26" s="844" t="s">
        <v>379</v>
      </c>
      <c r="G26" s="845"/>
      <c r="H26" s="845"/>
      <c r="I26" s="845"/>
      <c r="J26" s="846"/>
      <c r="K26" s="630">
        <v>0</v>
      </c>
      <c r="L26" s="630">
        <v>0</v>
      </c>
      <c r="M26" s="630">
        <v>0</v>
      </c>
      <c r="N26" s="630">
        <v>-1</v>
      </c>
      <c r="O26" s="631">
        <v>0</v>
      </c>
      <c r="P26" s="630">
        <v>0</v>
      </c>
      <c r="Q26" s="630">
        <v>1</v>
      </c>
      <c r="R26" s="630">
        <v>1</v>
      </c>
      <c r="S26" s="630">
        <v>2</v>
      </c>
      <c r="T26" s="631">
        <v>0</v>
      </c>
      <c r="U26" s="841" t="s">
        <v>598</v>
      </c>
      <c r="V26" s="842"/>
      <c r="W26" s="842"/>
      <c r="X26" s="842"/>
      <c r="Y26" s="843"/>
      <c r="Z26" s="630">
        <v>0</v>
      </c>
      <c r="AA26" s="630">
        <v>2</v>
      </c>
      <c r="AB26" s="630">
        <v>2</v>
      </c>
      <c r="AC26" s="630">
        <v>2</v>
      </c>
      <c r="AD26" s="696">
        <v>2</v>
      </c>
      <c r="AE26" s="741">
        <v>0</v>
      </c>
      <c r="AF26" s="741">
        <v>0</v>
      </c>
      <c r="AG26" s="741">
        <v>0</v>
      </c>
      <c r="AH26" s="741">
        <v>0</v>
      </c>
      <c r="AI26" s="742">
        <v>0</v>
      </c>
      <c r="AJ26" s="693">
        <v>0</v>
      </c>
      <c r="AK26" s="693">
        <v>0</v>
      </c>
      <c r="AL26" s="693">
        <v>0</v>
      </c>
      <c r="AM26" s="693">
        <v>-1</v>
      </c>
      <c r="AN26" s="694">
        <v>0</v>
      </c>
      <c r="AO26" s="835" t="s">
        <v>571</v>
      </c>
      <c r="AP26" s="836"/>
      <c r="AQ26" s="836"/>
      <c r="AR26" s="836"/>
      <c r="AS26" s="837"/>
      <c r="AT26" s="465">
        <v>0</v>
      </c>
      <c r="AU26" s="465">
        <v>0</v>
      </c>
      <c r="AV26" s="465">
        <v>0</v>
      </c>
      <c r="AW26" s="465">
        <v>0</v>
      </c>
      <c r="AX26" s="694">
        <v>0</v>
      </c>
      <c r="AY26" s="539">
        <v>0</v>
      </c>
      <c r="AZ26" s="547">
        <v>0</v>
      </c>
      <c r="BA26" s="547">
        <v>0</v>
      </c>
      <c r="BB26" s="547">
        <v>0</v>
      </c>
      <c r="BC26" s="541">
        <v>6</v>
      </c>
      <c r="BD26" s="464">
        <v>0</v>
      </c>
      <c r="BE26" s="465">
        <v>0</v>
      </c>
      <c r="BF26" s="465">
        <v>0</v>
      </c>
      <c r="BG26" s="465">
        <v>0</v>
      </c>
      <c r="BH26" s="466">
        <v>0</v>
      </c>
      <c r="BI26" s="838" t="s">
        <v>616</v>
      </c>
      <c r="BJ26" s="839"/>
      <c r="BK26" s="839"/>
      <c r="BL26" s="839"/>
      <c r="BM26" s="840"/>
      <c r="BN26" s="651">
        <v>0</v>
      </c>
      <c r="BO26" s="651">
        <v>0</v>
      </c>
      <c r="BP26" s="651">
        <v>0</v>
      </c>
      <c r="BQ26" s="651">
        <v>0</v>
      </c>
      <c r="BR26" s="695">
        <v>0</v>
      </c>
      <c r="BS26" s="838" t="s">
        <v>380</v>
      </c>
      <c r="BT26" s="839"/>
      <c r="BU26" s="839"/>
      <c r="BV26" s="839"/>
      <c r="BW26" s="840"/>
      <c r="BX26" s="629">
        <v>0</v>
      </c>
      <c r="BY26" s="465">
        <v>0</v>
      </c>
      <c r="BZ26" s="465">
        <v>0</v>
      </c>
      <c r="CA26" s="465">
        <v>-1</v>
      </c>
      <c r="CB26" s="466">
        <v>0</v>
      </c>
      <c r="CC26" s="838" t="s">
        <v>634</v>
      </c>
      <c r="CD26" s="839"/>
      <c r="CE26" s="839"/>
      <c r="CF26" s="839"/>
      <c r="CG26" s="840"/>
      <c r="CH26" s="539">
        <v>1</v>
      </c>
      <c r="CI26" s="547">
        <v>0</v>
      </c>
      <c r="CJ26" s="547">
        <v>1</v>
      </c>
      <c r="CK26" s="547">
        <v>1</v>
      </c>
      <c r="CL26" s="541">
        <v>0</v>
      </c>
      <c r="CM26" s="630">
        <v>1</v>
      </c>
      <c r="CN26" s="630">
        <v>0</v>
      </c>
      <c r="CO26" s="630">
        <v>1</v>
      </c>
      <c r="CP26" s="630">
        <v>1</v>
      </c>
      <c r="CQ26" s="631">
        <v>0</v>
      </c>
      <c r="CR26" s="841" t="s">
        <v>380</v>
      </c>
      <c r="CS26" s="842"/>
      <c r="CT26" s="842"/>
      <c r="CU26" s="842"/>
      <c r="CV26" s="843"/>
      <c r="CW26" s="835" t="s">
        <v>380</v>
      </c>
      <c r="CX26" s="836"/>
      <c r="CY26" s="836"/>
      <c r="CZ26" s="836"/>
      <c r="DA26" s="837"/>
      <c r="DB26" s="835" t="s">
        <v>629</v>
      </c>
      <c r="DC26" s="836"/>
      <c r="DD26" s="836"/>
      <c r="DE26" s="836"/>
      <c r="DF26" s="837"/>
      <c r="DG26" s="465">
        <v>0</v>
      </c>
      <c r="DH26" s="465">
        <v>1</v>
      </c>
      <c r="DI26" s="465">
        <v>1</v>
      </c>
      <c r="DJ26" s="465">
        <v>0</v>
      </c>
      <c r="DK26" s="466">
        <v>0</v>
      </c>
      <c r="DL26" s="838" t="s">
        <v>575</v>
      </c>
      <c r="DM26" s="839"/>
      <c r="DN26" s="839"/>
      <c r="DO26" s="839"/>
      <c r="DP26" s="840"/>
      <c r="DQ26" s="540">
        <v>0</v>
      </c>
      <c r="DR26" s="540">
        <v>0</v>
      </c>
      <c r="DS26" s="540">
        <v>0</v>
      </c>
      <c r="DT26" s="540">
        <v>0</v>
      </c>
      <c r="DU26" s="541">
        <v>0</v>
      </c>
      <c r="DV26" s="835" t="s">
        <v>380</v>
      </c>
      <c r="DW26" s="860"/>
      <c r="DX26" s="860"/>
      <c r="DY26" s="860"/>
      <c r="DZ26" s="837"/>
      <c r="EA26" s="835" t="s">
        <v>648</v>
      </c>
      <c r="EB26" s="836"/>
      <c r="EC26" s="836"/>
      <c r="ED26" s="836"/>
      <c r="EE26" s="837"/>
      <c r="EF26" s="835" t="s">
        <v>635</v>
      </c>
      <c r="EG26" s="836"/>
      <c r="EH26" s="836"/>
      <c r="EI26" s="836"/>
      <c r="EJ26" s="837"/>
      <c r="EK26" s="539">
        <v>0</v>
      </c>
      <c r="EL26" s="540">
        <v>0</v>
      </c>
      <c r="EM26" s="540">
        <v>0</v>
      </c>
      <c r="EN26" s="540">
        <v>0</v>
      </c>
      <c r="EO26" s="541">
        <v>0</v>
      </c>
      <c r="EP26" s="540">
        <v>0</v>
      </c>
      <c r="EQ26" s="540">
        <v>0</v>
      </c>
      <c r="ER26" s="540">
        <v>0</v>
      </c>
      <c r="ES26" s="540">
        <v>0</v>
      </c>
      <c r="ET26" s="541">
        <v>0</v>
      </c>
      <c r="EU26" s="630">
        <v>0</v>
      </c>
      <c r="EV26" s="630">
        <v>0</v>
      </c>
      <c r="EW26" s="630">
        <v>0</v>
      </c>
      <c r="EX26" s="630">
        <v>-1</v>
      </c>
      <c r="EY26" s="631">
        <v>0</v>
      </c>
      <c r="EZ26" s="841" t="s">
        <v>417</v>
      </c>
      <c r="FA26" s="842"/>
      <c r="FB26" s="842"/>
      <c r="FC26" s="842"/>
      <c r="FD26" s="843"/>
      <c r="FE26" s="841" t="s">
        <v>646</v>
      </c>
      <c r="FF26" s="842"/>
      <c r="FG26" s="842"/>
      <c r="FH26" s="842"/>
      <c r="FI26" s="843"/>
      <c r="FJ26" s="783"/>
      <c r="FK26" s="783"/>
      <c r="FL26" s="783"/>
      <c r="FM26" s="783"/>
      <c r="FN26" s="783"/>
    </row>
    <row r="27" spans="1:170" s="458" customFormat="1">
      <c r="A27" s="167">
        <v>20</v>
      </c>
      <c r="B27" s="294">
        <v>43070</v>
      </c>
      <c r="C27" s="408" t="s">
        <v>318</v>
      </c>
      <c r="D27" s="292" t="s">
        <v>161</v>
      </c>
      <c r="E27" s="159" t="s">
        <v>548</v>
      </c>
      <c r="F27" s="844" t="s">
        <v>379</v>
      </c>
      <c r="G27" s="845"/>
      <c r="H27" s="845"/>
      <c r="I27" s="845"/>
      <c r="J27" s="846"/>
      <c r="K27" s="629">
        <v>0</v>
      </c>
      <c r="L27" s="630">
        <v>0</v>
      </c>
      <c r="M27" s="630">
        <v>0</v>
      </c>
      <c r="N27" s="630">
        <v>2</v>
      </c>
      <c r="O27" s="631">
        <v>0</v>
      </c>
      <c r="P27" s="629">
        <v>0</v>
      </c>
      <c r="Q27" s="630">
        <v>0</v>
      </c>
      <c r="R27" s="630">
        <v>0</v>
      </c>
      <c r="S27" s="630">
        <v>-2</v>
      </c>
      <c r="T27" s="631">
        <v>0</v>
      </c>
      <c r="U27" s="841" t="s">
        <v>598</v>
      </c>
      <c r="V27" s="842"/>
      <c r="W27" s="842"/>
      <c r="X27" s="842"/>
      <c r="Y27" s="843"/>
      <c r="Z27" s="630">
        <v>0</v>
      </c>
      <c r="AA27" s="630">
        <v>1</v>
      </c>
      <c r="AB27" s="630">
        <v>1</v>
      </c>
      <c r="AC27" s="630">
        <v>1</v>
      </c>
      <c r="AD27" s="700">
        <v>4</v>
      </c>
      <c r="AE27" s="741">
        <v>0</v>
      </c>
      <c r="AF27" s="741">
        <v>0</v>
      </c>
      <c r="AG27" s="741">
        <v>0</v>
      </c>
      <c r="AH27" s="741">
        <v>-1</v>
      </c>
      <c r="AI27" s="742">
        <v>0</v>
      </c>
      <c r="AJ27" s="540">
        <v>0</v>
      </c>
      <c r="AK27" s="540">
        <v>0</v>
      </c>
      <c r="AL27" s="540">
        <v>0</v>
      </c>
      <c r="AM27" s="540">
        <v>1</v>
      </c>
      <c r="AN27" s="541">
        <v>0</v>
      </c>
      <c r="AO27" s="835" t="s">
        <v>571</v>
      </c>
      <c r="AP27" s="836"/>
      <c r="AQ27" s="836"/>
      <c r="AR27" s="836"/>
      <c r="AS27" s="837"/>
      <c r="AT27" s="630">
        <v>0</v>
      </c>
      <c r="AU27" s="630">
        <v>2</v>
      </c>
      <c r="AV27" s="630">
        <v>2</v>
      </c>
      <c r="AW27" s="630">
        <v>1</v>
      </c>
      <c r="AX27" s="541">
        <v>0</v>
      </c>
      <c r="AY27" s="539">
        <v>1</v>
      </c>
      <c r="AZ27" s="547">
        <v>0</v>
      </c>
      <c r="BA27" s="547">
        <v>1</v>
      </c>
      <c r="BB27" s="547">
        <v>0</v>
      </c>
      <c r="BC27" s="541">
        <v>2</v>
      </c>
      <c r="BD27" s="464">
        <v>0</v>
      </c>
      <c r="BE27" s="465">
        <v>0</v>
      </c>
      <c r="BF27" s="465">
        <v>0</v>
      </c>
      <c r="BG27" s="465">
        <v>-1</v>
      </c>
      <c r="BH27" s="466">
        <v>0</v>
      </c>
      <c r="BI27" s="838" t="s">
        <v>616</v>
      </c>
      <c r="BJ27" s="839"/>
      <c r="BK27" s="839"/>
      <c r="BL27" s="839"/>
      <c r="BM27" s="840"/>
      <c r="BN27" s="651">
        <v>0</v>
      </c>
      <c r="BO27" s="651">
        <v>0</v>
      </c>
      <c r="BP27" s="651">
        <v>0</v>
      </c>
      <c r="BQ27" s="651">
        <v>0</v>
      </c>
      <c r="BR27" s="699">
        <v>0</v>
      </c>
      <c r="BS27" s="838" t="s">
        <v>380</v>
      </c>
      <c r="BT27" s="839"/>
      <c r="BU27" s="839"/>
      <c r="BV27" s="839"/>
      <c r="BW27" s="840"/>
      <c r="BX27" s="629">
        <v>2</v>
      </c>
      <c r="BY27" s="630">
        <v>0</v>
      </c>
      <c r="BZ27" s="630">
        <v>2</v>
      </c>
      <c r="CA27" s="630">
        <v>0</v>
      </c>
      <c r="CB27" s="631">
        <v>0</v>
      </c>
      <c r="CC27" s="841" t="s">
        <v>634</v>
      </c>
      <c r="CD27" s="842"/>
      <c r="CE27" s="842"/>
      <c r="CF27" s="842"/>
      <c r="CG27" s="843"/>
      <c r="CH27" s="539">
        <v>0</v>
      </c>
      <c r="CI27" s="547">
        <v>1</v>
      </c>
      <c r="CJ27" s="547">
        <v>1</v>
      </c>
      <c r="CK27" s="547">
        <v>1</v>
      </c>
      <c r="CL27" s="541">
        <v>0</v>
      </c>
      <c r="CM27" s="539">
        <v>2</v>
      </c>
      <c r="CN27" s="547">
        <v>2</v>
      </c>
      <c r="CO27" s="547">
        <v>4</v>
      </c>
      <c r="CP27" s="547">
        <v>1</v>
      </c>
      <c r="CQ27" s="541">
        <v>0</v>
      </c>
      <c r="CR27" s="841" t="s">
        <v>380</v>
      </c>
      <c r="CS27" s="842"/>
      <c r="CT27" s="842"/>
      <c r="CU27" s="842"/>
      <c r="CV27" s="843"/>
      <c r="CW27" s="835" t="s">
        <v>380</v>
      </c>
      <c r="CX27" s="836"/>
      <c r="CY27" s="836"/>
      <c r="CZ27" s="836"/>
      <c r="DA27" s="837"/>
      <c r="DB27" s="835" t="s">
        <v>629</v>
      </c>
      <c r="DC27" s="836"/>
      <c r="DD27" s="836"/>
      <c r="DE27" s="836"/>
      <c r="DF27" s="837"/>
      <c r="DG27" s="464">
        <v>1</v>
      </c>
      <c r="DH27" s="465">
        <v>1</v>
      </c>
      <c r="DI27" s="465">
        <v>2</v>
      </c>
      <c r="DJ27" s="465">
        <v>3</v>
      </c>
      <c r="DK27" s="466">
        <v>0</v>
      </c>
      <c r="DL27" s="838" t="s">
        <v>575</v>
      </c>
      <c r="DM27" s="839"/>
      <c r="DN27" s="839"/>
      <c r="DO27" s="839"/>
      <c r="DP27" s="840"/>
      <c r="DQ27" s="464">
        <v>0</v>
      </c>
      <c r="DR27" s="465">
        <v>0</v>
      </c>
      <c r="DS27" s="465">
        <v>0</v>
      </c>
      <c r="DT27" s="465">
        <v>0</v>
      </c>
      <c r="DU27" s="466">
        <v>0</v>
      </c>
      <c r="DV27" s="841" t="s">
        <v>380</v>
      </c>
      <c r="DW27" s="842"/>
      <c r="DX27" s="842"/>
      <c r="DY27" s="842"/>
      <c r="DZ27" s="843"/>
      <c r="EA27" s="841" t="s">
        <v>648</v>
      </c>
      <c r="EB27" s="842"/>
      <c r="EC27" s="842"/>
      <c r="ED27" s="842"/>
      <c r="EE27" s="843"/>
      <c r="EF27" s="841" t="s">
        <v>635</v>
      </c>
      <c r="EG27" s="842"/>
      <c r="EH27" s="842"/>
      <c r="EI27" s="842"/>
      <c r="EJ27" s="843"/>
      <c r="EK27" s="630">
        <v>0</v>
      </c>
      <c r="EL27" s="630">
        <v>0</v>
      </c>
      <c r="EM27" s="630">
        <v>0</v>
      </c>
      <c r="EN27" s="630">
        <v>1</v>
      </c>
      <c r="EO27" s="631">
        <v>0</v>
      </c>
      <c r="EP27" s="630">
        <v>0</v>
      </c>
      <c r="EQ27" s="630">
        <v>0</v>
      </c>
      <c r="ER27" s="630">
        <v>0</v>
      </c>
      <c r="ES27" s="630">
        <v>-3</v>
      </c>
      <c r="ET27" s="631">
        <v>0</v>
      </c>
      <c r="EU27" s="630">
        <v>0</v>
      </c>
      <c r="EV27" s="630">
        <v>0</v>
      </c>
      <c r="EW27" s="630">
        <v>0</v>
      </c>
      <c r="EX27" s="630">
        <v>0</v>
      </c>
      <c r="EY27" s="631">
        <v>0</v>
      </c>
      <c r="EZ27" s="841" t="s">
        <v>417</v>
      </c>
      <c r="FA27" s="842"/>
      <c r="FB27" s="842"/>
      <c r="FC27" s="842"/>
      <c r="FD27" s="843"/>
      <c r="FE27" s="853" t="s">
        <v>646</v>
      </c>
      <c r="FF27" s="854"/>
      <c r="FG27" s="854"/>
      <c r="FH27" s="854"/>
      <c r="FI27" s="855"/>
      <c r="FJ27" s="783"/>
      <c r="FK27" s="783"/>
      <c r="FL27" s="783"/>
      <c r="FM27" s="783"/>
      <c r="FN27" s="783"/>
    </row>
    <row r="28" spans="1:170" s="457" customFormat="1">
      <c r="A28" s="168">
        <v>21</v>
      </c>
      <c r="B28" s="295">
        <v>43071</v>
      </c>
      <c r="C28" s="407" t="s">
        <v>318</v>
      </c>
      <c r="D28" s="293" t="s">
        <v>471</v>
      </c>
      <c r="E28" s="162" t="s">
        <v>464</v>
      </c>
      <c r="F28" s="671" t="s">
        <v>359</v>
      </c>
      <c r="G28" s="671" t="s">
        <v>359</v>
      </c>
      <c r="H28" s="671" t="s">
        <v>359</v>
      </c>
      <c r="I28" s="671" t="s">
        <v>359</v>
      </c>
      <c r="J28" s="702">
        <v>0</v>
      </c>
      <c r="K28" s="636">
        <v>0</v>
      </c>
      <c r="L28" s="636">
        <v>0</v>
      </c>
      <c r="M28" s="636">
        <v>0</v>
      </c>
      <c r="N28" s="636">
        <v>0</v>
      </c>
      <c r="O28" s="637">
        <v>0</v>
      </c>
      <c r="P28" s="636">
        <v>0</v>
      </c>
      <c r="Q28" s="636">
        <v>0</v>
      </c>
      <c r="R28" s="636">
        <v>0</v>
      </c>
      <c r="S28" s="636">
        <v>0</v>
      </c>
      <c r="T28" s="637">
        <v>2</v>
      </c>
      <c r="U28" s="853" t="s">
        <v>598</v>
      </c>
      <c r="V28" s="854"/>
      <c r="W28" s="854"/>
      <c r="X28" s="854"/>
      <c r="Y28" s="855"/>
      <c r="Z28" s="633">
        <v>0</v>
      </c>
      <c r="AA28" s="633">
        <v>1</v>
      </c>
      <c r="AB28" s="633">
        <v>1</v>
      </c>
      <c r="AC28" s="633">
        <v>1</v>
      </c>
      <c r="AD28" s="634">
        <v>0</v>
      </c>
      <c r="AE28" s="847" t="s">
        <v>379</v>
      </c>
      <c r="AF28" s="848"/>
      <c r="AG28" s="848"/>
      <c r="AH28" s="848"/>
      <c r="AI28" s="849"/>
      <c r="AJ28" s="642">
        <v>0</v>
      </c>
      <c r="AK28" s="642">
        <v>0</v>
      </c>
      <c r="AL28" s="642">
        <v>0</v>
      </c>
      <c r="AM28" s="642">
        <v>0</v>
      </c>
      <c r="AN28" s="640">
        <v>2</v>
      </c>
      <c r="AO28" s="850" t="s">
        <v>571</v>
      </c>
      <c r="AP28" s="856"/>
      <c r="AQ28" s="856"/>
      <c r="AR28" s="856"/>
      <c r="AS28" s="852"/>
      <c r="AT28" s="633">
        <v>0</v>
      </c>
      <c r="AU28" s="633">
        <v>0</v>
      </c>
      <c r="AV28" s="633">
        <v>0</v>
      </c>
      <c r="AW28" s="633">
        <v>0</v>
      </c>
      <c r="AX28" s="640">
        <v>2</v>
      </c>
      <c r="AY28" s="642">
        <v>1</v>
      </c>
      <c r="AZ28" s="642">
        <v>0</v>
      </c>
      <c r="BA28" s="642">
        <v>1</v>
      </c>
      <c r="BB28" s="642">
        <v>1</v>
      </c>
      <c r="BC28" s="640">
        <v>7</v>
      </c>
      <c r="BD28" s="642">
        <v>0</v>
      </c>
      <c r="BE28" s="642">
        <v>0</v>
      </c>
      <c r="BF28" s="642">
        <v>0</v>
      </c>
      <c r="BG28" s="642">
        <v>0</v>
      </c>
      <c r="BH28" s="640">
        <v>0</v>
      </c>
      <c r="BI28" s="850" t="s">
        <v>616</v>
      </c>
      <c r="BJ28" s="856"/>
      <c r="BK28" s="856"/>
      <c r="BL28" s="856"/>
      <c r="BM28" s="852"/>
      <c r="BN28" s="653">
        <v>0</v>
      </c>
      <c r="BO28" s="653">
        <v>0</v>
      </c>
      <c r="BP28" s="653">
        <v>0</v>
      </c>
      <c r="BQ28" s="653">
        <v>0</v>
      </c>
      <c r="BR28" s="655">
        <v>2</v>
      </c>
      <c r="BS28" s="850" t="s">
        <v>380</v>
      </c>
      <c r="BT28" s="856"/>
      <c r="BU28" s="856"/>
      <c r="BV28" s="856"/>
      <c r="BW28" s="852"/>
      <c r="BX28" s="701">
        <v>0</v>
      </c>
      <c r="BY28" s="642">
        <v>0</v>
      </c>
      <c r="BZ28" s="642">
        <v>0</v>
      </c>
      <c r="CA28" s="642">
        <v>0</v>
      </c>
      <c r="CB28" s="640">
        <v>0</v>
      </c>
      <c r="CC28" s="850" t="s">
        <v>634</v>
      </c>
      <c r="CD28" s="856"/>
      <c r="CE28" s="856"/>
      <c r="CF28" s="856"/>
      <c r="CG28" s="852"/>
      <c r="CH28" s="632">
        <v>0</v>
      </c>
      <c r="CI28" s="633">
        <v>1</v>
      </c>
      <c r="CJ28" s="633">
        <v>1</v>
      </c>
      <c r="CK28" s="633">
        <v>1</v>
      </c>
      <c r="CL28" s="634">
        <v>0</v>
      </c>
      <c r="CM28" s="639">
        <v>0</v>
      </c>
      <c r="CN28" s="639">
        <v>0</v>
      </c>
      <c r="CO28" s="639">
        <v>0</v>
      </c>
      <c r="CP28" s="639">
        <v>0</v>
      </c>
      <c r="CQ28" s="640">
        <v>2</v>
      </c>
      <c r="CR28" s="850" t="s">
        <v>380</v>
      </c>
      <c r="CS28" s="856"/>
      <c r="CT28" s="856"/>
      <c r="CU28" s="856"/>
      <c r="CV28" s="852"/>
      <c r="CW28" s="850" t="s">
        <v>380</v>
      </c>
      <c r="CX28" s="856"/>
      <c r="CY28" s="856"/>
      <c r="CZ28" s="856"/>
      <c r="DA28" s="852"/>
      <c r="DB28" s="850" t="s">
        <v>629</v>
      </c>
      <c r="DC28" s="856"/>
      <c r="DD28" s="856"/>
      <c r="DE28" s="856"/>
      <c r="DF28" s="852"/>
      <c r="DG28" s="632">
        <v>0</v>
      </c>
      <c r="DH28" s="633">
        <v>0</v>
      </c>
      <c r="DI28" s="633">
        <v>0</v>
      </c>
      <c r="DJ28" s="633">
        <v>-1</v>
      </c>
      <c r="DK28" s="634">
        <v>2</v>
      </c>
      <c r="DL28" s="847" t="s">
        <v>575</v>
      </c>
      <c r="DM28" s="848"/>
      <c r="DN28" s="848"/>
      <c r="DO28" s="848"/>
      <c r="DP28" s="849"/>
      <c r="DQ28" s="642">
        <v>0</v>
      </c>
      <c r="DR28" s="642">
        <v>0</v>
      </c>
      <c r="DS28" s="642">
        <v>0</v>
      </c>
      <c r="DT28" s="642">
        <v>-1</v>
      </c>
      <c r="DU28" s="640">
        <v>0</v>
      </c>
      <c r="DV28" s="850" t="s">
        <v>380</v>
      </c>
      <c r="DW28" s="851"/>
      <c r="DX28" s="851"/>
      <c r="DY28" s="851"/>
      <c r="DZ28" s="852"/>
      <c r="EA28" s="850" t="s">
        <v>648</v>
      </c>
      <c r="EB28" s="856"/>
      <c r="EC28" s="856"/>
      <c r="ED28" s="856"/>
      <c r="EE28" s="852"/>
      <c r="EF28" s="850" t="s">
        <v>637</v>
      </c>
      <c r="EG28" s="856"/>
      <c r="EH28" s="856"/>
      <c r="EI28" s="856"/>
      <c r="EJ28" s="852"/>
      <c r="EK28" s="850" t="s">
        <v>380</v>
      </c>
      <c r="EL28" s="851"/>
      <c r="EM28" s="851"/>
      <c r="EN28" s="851"/>
      <c r="EO28" s="852"/>
      <c r="EP28" s="642">
        <v>0</v>
      </c>
      <c r="EQ28" s="642">
        <v>0</v>
      </c>
      <c r="ER28" s="642">
        <v>0</v>
      </c>
      <c r="ES28" s="642">
        <v>0</v>
      </c>
      <c r="ET28" s="640">
        <v>2</v>
      </c>
      <c r="EU28" s="642">
        <v>0</v>
      </c>
      <c r="EV28" s="642">
        <v>0</v>
      </c>
      <c r="EW28" s="642">
        <v>0</v>
      </c>
      <c r="EX28" s="642">
        <v>0</v>
      </c>
      <c r="EY28" s="640">
        <v>0</v>
      </c>
      <c r="EZ28" s="853" t="s">
        <v>417</v>
      </c>
      <c r="FA28" s="854"/>
      <c r="FB28" s="854"/>
      <c r="FC28" s="854"/>
      <c r="FD28" s="855"/>
      <c r="FE28" s="841" t="s">
        <v>646</v>
      </c>
      <c r="FF28" s="842"/>
      <c r="FG28" s="842"/>
      <c r="FH28" s="842"/>
      <c r="FI28" s="843"/>
      <c r="FJ28" s="781"/>
      <c r="FK28" s="781"/>
      <c r="FL28" s="781"/>
      <c r="FM28" s="781"/>
      <c r="FN28" s="781"/>
    </row>
    <row r="29" spans="1:170" s="457" customFormat="1">
      <c r="A29" s="167">
        <v>22</v>
      </c>
      <c r="B29" s="294">
        <v>43075</v>
      </c>
      <c r="C29" s="408" t="s">
        <v>232</v>
      </c>
      <c r="D29" s="292" t="s">
        <v>127</v>
      </c>
      <c r="E29" s="159" t="s">
        <v>565</v>
      </c>
      <c r="F29" s="672" t="s">
        <v>359</v>
      </c>
      <c r="G29" s="672" t="s">
        <v>359</v>
      </c>
      <c r="H29" s="672" t="s">
        <v>359</v>
      </c>
      <c r="I29" s="672" t="s">
        <v>609</v>
      </c>
      <c r="J29" s="668">
        <v>0</v>
      </c>
      <c r="K29" s="630">
        <v>0</v>
      </c>
      <c r="L29" s="630">
        <v>0</v>
      </c>
      <c r="M29" s="630">
        <v>0</v>
      </c>
      <c r="N29" s="630">
        <v>-1</v>
      </c>
      <c r="O29" s="631">
        <v>0</v>
      </c>
      <c r="P29" s="630">
        <v>0</v>
      </c>
      <c r="Q29" s="630">
        <v>0</v>
      </c>
      <c r="R29" s="630">
        <v>0</v>
      </c>
      <c r="S29" s="630">
        <v>-1</v>
      </c>
      <c r="T29" s="631">
        <v>4</v>
      </c>
      <c r="U29" s="841" t="s">
        <v>598</v>
      </c>
      <c r="V29" s="842"/>
      <c r="W29" s="842"/>
      <c r="X29" s="842"/>
      <c r="Y29" s="843"/>
      <c r="Z29" s="465">
        <v>0</v>
      </c>
      <c r="AA29" s="465">
        <v>1</v>
      </c>
      <c r="AB29" s="465">
        <v>1</v>
      </c>
      <c r="AC29" s="465">
        <v>-1</v>
      </c>
      <c r="AD29" s="634">
        <v>0</v>
      </c>
      <c r="AE29" s="743">
        <v>0</v>
      </c>
      <c r="AF29" s="743">
        <v>0</v>
      </c>
      <c r="AG29" s="743">
        <v>0</v>
      </c>
      <c r="AH29" s="743">
        <v>0</v>
      </c>
      <c r="AI29" s="744">
        <v>0</v>
      </c>
      <c r="AJ29" s="642">
        <v>0</v>
      </c>
      <c r="AK29" s="642">
        <v>0</v>
      </c>
      <c r="AL29" s="642">
        <v>0</v>
      </c>
      <c r="AM29" s="642">
        <v>-1</v>
      </c>
      <c r="AN29" s="640">
        <v>0</v>
      </c>
      <c r="AO29" s="710">
        <v>0</v>
      </c>
      <c r="AP29" s="710">
        <v>0</v>
      </c>
      <c r="AQ29" s="710">
        <v>0</v>
      </c>
      <c r="AR29" s="710">
        <v>-1</v>
      </c>
      <c r="AS29" s="711">
        <v>0</v>
      </c>
      <c r="AT29" s="630">
        <v>0</v>
      </c>
      <c r="AU29" s="630">
        <v>0</v>
      </c>
      <c r="AV29" s="630">
        <v>0</v>
      </c>
      <c r="AW29" s="630">
        <v>0</v>
      </c>
      <c r="AX29" s="711">
        <v>0</v>
      </c>
      <c r="AY29" s="630">
        <v>0</v>
      </c>
      <c r="AZ29" s="630">
        <v>0</v>
      </c>
      <c r="BA29" s="630">
        <v>0</v>
      </c>
      <c r="BB29" s="630">
        <v>-1</v>
      </c>
      <c r="BC29" s="631">
        <v>2</v>
      </c>
      <c r="BD29" s="630">
        <v>0</v>
      </c>
      <c r="BE29" s="630">
        <v>0</v>
      </c>
      <c r="BF29" s="630">
        <v>0</v>
      </c>
      <c r="BG29" s="630">
        <v>-3</v>
      </c>
      <c r="BH29" s="631">
        <v>0</v>
      </c>
      <c r="BI29" s="841" t="s">
        <v>616</v>
      </c>
      <c r="BJ29" s="842"/>
      <c r="BK29" s="842"/>
      <c r="BL29" s="842"/>
      <c r="BM29" s="843"/>
      <c r="BN29" s="656">
        <v>0</v>
      </c>
      <c r="BO29" s="656">
        <v>0</v>
      </c>
      <c r="BP29" s="656">
        <v>0</v>
      </c>
      <c r="BQ29" s="656">
        <v>-3</v>
      </c>
      <c r="BR29" s="655">
        <v>0</v>
      </c>
      <c r="BS29" s="841" t="s">
        <v>380</v>
      </c>
      <c r="BT29" s="842"/>
      <c r="BU29" s="842"/>
      <c r="BV29" s="842"/>
      <c r="BW29" s="843"/>
      <c r="BX29" s="841" t="s">
        <v>379</v>
      </c>
      <c r="BY29" s="842"/>
      <c r="BZ29" s="842"/>
      <c r="CA29" s="842"/>
      <c r="CB29" s="843"/>
      <c r="CC29" s="841" t="s">
        <v>634</v>
      </c>
      <c r="CD29" s="842"/>
      <c r="CE29" s="842"/>
      <c r="CF29" s="842"/>
      <c r="CG29" s="843"/>
      <c r="CH29" s="629">
        <v>0</v>
      </c>
      <c r="CI29" s="630">
        <v>1</v>
      </c>
      <c r="CJ29" s="630">
        <v>1</v>
      </c>
      <c r="CK29" s="630">
        <v>0</v>
      </c>
      <c r="CL29" s="631">
        <v>0</v>
      </c>
      <c r="CM29" s="464">
        <v>0</v>
      </c>
      <c r="CN29" s="465">
        <v>0</v>
      </c>
      <c r="CO29" s="465">
        <v>0</v>
      </c>
      <c r="CP29" s="465">
        <v>0</v>
      </c>
      <c r="CQ29" s="466">
        <v>0</v>
      </c>
      <c r="CR29" s="838" t="s">
        <v>380</v>
      </c>
      <c r="CS29" s="839"/>
      <c r="CT29" s="839"/>
      <c r="CU29" s="839"/>
      <c r="CV29" s="840"/>
      <c r="CW29" s="838" t="s">
        <v>380</v>
      </c>
      <c r="CX29" s="839"/>
      <c r="CY29" s="839"/>
      <c r="CZ29" s="839"/>
      <c r="DA29" s="840"/>
      <c r="DB29" s="838" t="s">
        <v>629</v>
      </c>
      <c r="DC29" s="839"/>
      <c r="DD29" s="839"/>
      <c r="DE29" s="839"/>
      <c r="DF29" s="840"/>
      <c r="DG29" s="464">
        <v>1</v>
      </c>
      <c r="DH29" s="465">
        <v>0</v>
      </c>
      <c r="DI29" s="465">
        <v>1</v>
      </c>
      <c r="DJ29" s="465">
        <v>-1</v>
      </c>
      <c r="DK29" s="466">
        <v>2</v>
      </c>
      <c r="DL29" s="838" t="s">
        <v>379</v>
      </c>
      <c r="DM29" s="839"/>
      <c r="DN29" s="839"/>
      <c r="DO29" s="839"/>
      <c r="DP29" s="840"/>
      <c r="DQ29" s="630">
        <v>0</v>
      </c>
      <c r="DR29" s="630">
        <v>0</v>
      </c>
      <c r="DS29" s="630">
        <v>0</v>
      </c>
      <c r="DT29" s="630">
        <v>0</v>
      </c>
      <c r="DU29" s="631">
        <v>2</v>
      </c>
      <c r="DV29" s="841" t="s">
        <v>380</v>
      </c>
      <c r="DW29" s="842"/>
      <c r="DX29" s="842"/>
      <c r="DY29" s="842"/>
      <c r="DZ29" s="843"/>
      <c r="EA29" s="841" t="s">
        <v>648</v>
      </c>
      <c r="EB29" s="842"/>
      <c r="EC29" s="842"/>
      <c r="ED29" s="842"/>
      <c r="EE29" s="843"/>
      <c r="EF29" s="841" t="s">
        <v>637</v>
      </c>
      <c r="EG29" s="842"/>
      <c r="EH29" s="842"/>
      <c r="EI29" s="842"/>
      <c r="EJ29" s="843"/>
      <c r="EK29" s="841" t="s">
        <v>380</v>
      </c>
      <c r="EL29" s="842"/>
      <c r="EM29" s="842"/>
      <c r="EN29" s="842"/>
      <c r="EO29" s="843"/>
      <c r="EP29" s="630">
        <v>0</v>
      </c>
      <c r="EQ29" s="630">
        <v>0</v>
      </c>
      <c r="ER29" s="630">
        <v>0</v>
      </c>
      <c r="ES29" s="630">
        <v>0</v>
      </c>
      <c r="ET29" s="631">
        <v>2</v>
      </c>
      <c r="EU29" s="630">
        <v>0</v>
      </c>
      <c r="EV29" s="630">
        <v>0</v>
      </c>
      <c r="EW29" s="630">
        <v>0</v>
      </c>
      <c r="EX29" s="630">
        <v>-3</v>
      </c>
      <c r="EY29" s="631">
        <v>0</v>
      </c>
      <c r="EZ29" s="841" t="s">
        <v>417</v>
      </c>
      <c r="FA29" s="842"/>
      <c r="FB29" s="842"/>
      <c r="FC29" s="842"/>
      <c r="FD29" s="843"/>
      <c r="FE29" s="841" t="s">
        <v>646</v>
      </c>
      <c r="FF29" s="842"/>
      <c r="FG29" s="842"/>
      <c r="FH29" s="842"/>
      <c r="FI29" s="843"/>
      <c r="FJ29" s="783"/>
      <c r="FK29" s="783"/>
      <c r="FL29" s="783"/>
      <c r="FM29" s="783"/>
      <c r="FN29" s="783"/>
    </row>
    <row r="30" spans="1:170" s="458" customFormat="1">
      <c r="A30" s="168">
        <v>23</v>
      </c>
      <c r="B30" s="295">
        <v>43078</v>
      </c>
      <c r="C30" s="407" t="s">
        <v>274</v>
      </c>
      <c r="D30" s="293" t="s">
        <v>161</v>
      </c>
      <c r="E30" s="162" t="s">
        <v>397</v>
      </c>
      <c r="F30" s="671" t="s">
        <v>359</v>
      </c>
      <c r="G30" s="671" t="s">
        <v>359</v>
      </c>
      <c r="H30" s="671" t="s">
        <v>359</v>
      </c>
      <c r="I30" s="671" t="s">
        <v>512</v>
      </c>
      <c r="J30" s="721">
        <v>0</v>
      </c>
      <c r="K30" s="636">
        <v>0</v>
      </c>
      <c r="L30" s="636">
        <v>0</v>
      </c>
      <c r="M30" s="636">
        <v>0</v>
      </c>
      <c r="N30" s="636">
        <v>-1</v>
      </c>
      <c r="O30" s="637">
        <v>0</v>
      </c>
      <c r="P30" s="636">
        <v>0</v>
      </c>
      <c r="Q30" s="636">
        <v>0</v>
      </c>
      <c r="R30" s="636">
        <v>0</v>
      </c>
      <c r="S30" s="636">
        <v>1</v>
      </c>
      <c r="T30" s="637">
        <v>2</v>
      </c>
      <c r="U30" s="853" t="s">
        <v>598</v>
      </c>
      <c r="V30" s="854"/>
      <c r="W30" s="854"/>
      <c r="X30" s="854"/>
      <c r="Y30" s="855"/>
      <c r="Z30" s="633">
        <v>1</v>
      </c>
      <c r="AA30" s="633">
        <v>0</v>
      </c>
      <c r="AB30" s="633">
        <v>1</v>
      </c>
      <c r="AC30" s="633">
        <v>0</v>
      </c>
      <c r="AD30" s="634">
        <v>2</v>
      </c>
      <c r="AE30" s="847" t="s">
        <v>379</v>
      </c>
      <c r="AF30" s="848"/>
      <c r="AG30" s="848"/>
      <c r="AH30" s="848"/>
      <c r="AI30" s="849"/>
      <c r="AJ30" s="642">
        <v>0</v>
      </c>
      <c r="AK30" s="642">
        <v>0</v>
      </c>
      <c r="AL30" s="642">
        <v>0</v>
      </c>
      <c r="AM30" s="642">
        <v>-1</v>
      </c>
      <c r="AN30" s="640">
        <v>0</v>
      </c>
      <c r="AO30" s="850" t="s">
        <v>379</v>
      </c>
      <c r="AP30" s="856"/>
      <c r="AQ30" s="856"/>
      <c r="AR30" s="856"/>
      <c r="AS30" s="852"/>
      <c r="AT30" s="633">
        <v>0</v>
      </c>
      <c r="AU30" s="633">
        <v>1</v>
      </c>
      <c r="AV30" s="633">
        <v>1</v>
      </c>
      <c r="AW30" s="633">
        <v>-1</v>
      </c>
      <c r="AX30" s="640">
        <v>0</v>
      </c>
      <c r="AY30" s="642">
        <v>0</v>
      </c>
      <c r="AZ30" s="642">
        <v>0</v>
      </c>
      <c r="BA30" s="642">
        <v>0</v>
      </c>
      <c r="BB30" s="642">
        <v>-1</v>
      </c>
      <c r="BC30" s="640">
        <v>0</v>
      </c>
      <c r="BD30" s="642">
        <v>0</v>
      </c>
      <c r="BE30" s="642">
        <v>0</v>
      </c>
      <c r="BF30" s="642">
        <v>0</v>
      </c>
      <c r="BG30" s="642">
        <v>1</v>
      </c>
      <c r="BH30" s="640">
        <v>0</v>
      </c>
      <c r="BI30" s="850" t="s">
        <v>616</v>
      </c>
      <c r="BJ30" s="856"/>
      <c r="BK30" s="856"/>
      <c r="BL30" s="856"/>
      <c r="BM30" s="852"/>
      <c r="BN30" s="653">
        <v>0</v>
      </c>
      <c r="BO30" s="653">
        <v>0</v>
      </c>
      <c r="BP30" s="653">
        <v>0</v>
      </c>
      <c r="BQ30" s="653">
        <v>0</v>
      </c>
      <c r="BR30" s="655">
        <v>2</v>
      </c>
      <c r="BS30" s="639">
        <v>0</v>
      </c>
      <c r="BT30" s="639">
        <v>0</v>
      </c>
      <c r="BU30" s="639">
        <v>0</v>
      </c>
      <c r="BV30" s="639">
        <v>0</v>
      </c>
      <c r="BW30" s="639">
        <v>0</v>
      </c>
      <c r="BX30" s="841" t="s">
        <v>417</v>
      </c>
      <c r="BY30" s="842"/>
      <c r="BZ30" s="842"/>
      <c r="CA30" s="842"/>
      <c r="CB30" s="843"/>
      <c r="CC30" s="841" t="s">
        <v>634</v>
      </c>
      <c r="CD30" s="842"/>
      <c r="CE30" s="842"/>
      <c r="CF30" s="842"/>
      <c r="CG30" s="843"/>
      <c r="CH30" s="632">
        <v>0</v>
      </c>
      <c r="CI30" s="633">
        <v>0</v>
      </c>
      <c r="CJ30" s="633">
        <v>0</v>
      </c>
      <c r="CK30" s="633">
        <v>0</v>
      </c>
      <c r="CL30" s="634">
        <v>0</v>
      </c>
      <c r="CM30" s="642">
        <v>0</v>
      </c>
      <c r="CN30" s="642">
        <v>0</v>
      </c>
      <c r="CO30" s="642">
        <v>0</v>
      </c>
      <c r="CP30" s="642">
        <v>0</v>
      </c>
      <c r="CQ30" s="640">
        <v>0</v>
      </c>
      <c r="CR30" s="850" t="s">
        <v>380</v>
      </c>
      <c r="CS30" s="851"/>
      <c r="CT30" s="851"/>
      <c r="CU30" s="851"/>
      <c r="CV30" s="852"/>
      <c r="CW30" s="850" t="s">
        <v>380</v>
      </c>
      <c r="CX30" s="851"/>
      <c r="CY30" s="851"/>
      <c r="CZ30" s="851"/>
      <c r="DA30" s="852"/>
      <c r="DB30" s="850" t="s">
        <v>629</v>
      </c>
      <c r="DC30" s="856"/>
      <c r="DD30" s="856"/>
      <c r="DE30" s="856"/>
      <c r="DF30" s="852"/>
      <c r="DG30" s="632">
        <v>0</v>
      </c>
      <c r="DH30" s="633">
        <v>0</v>
      </c>
      <c r="DI30" s="633">
        <v>0</v>
      </c>
      <c r="DJ30" s="633">
        <v>-1</v>
      </c>
      <c r="DK30" s="634">
        <v>0</v>
      </c>
      <c r="DL30" s="717">
        <v>0</v>
      </c>
      <c r="DM30" s="717">
        <v>0</v>
      </c>
      <c r="DN30" s="717">
        <v>0</v>
      </c>
      <c r="DO30" s="717">
        <v>-1</v>
      </c>
      <c r="DP30" s="718">
        <v>0</v>
      </c>
      <c r="DQ30" s="642">
        <v>0</v>
      </c>
      <c r="DR30" s="642">
        <v>0</v>
      </c>
      <c r="DS30" s="642">
        <v>0</v>
      </c>
      <c r="DT30" s="642">
        <v>-1</v>
      </c>
      <c r="DU30" s="640">
        <v>0</v>
      </c>
      <c r="DV30" s="642">
        <v>0</v>
      </c>
      <c r="DW30" s="642">
        <v>0</v>
      </c>
      <c r="DX30" s="642">
        <v>0</v>
      </c>
      <c r="DY30" s="642">
        <v>0</v>
      </c>
      <c r="DZ30" s="640">
        <v>4</v>
      </c>
      <c r="EA30" s="850" t="s">
        <v>648</v>
      </c>
      <c r="EB30" s="856"/>
      <c r="EC30" s="856"/>
      <c r="ED30" s="856"/>
      <c r="EE30" s="852"/>
      <c r="EF30" s="850" t="s">
        <v>637</v>
      </c>
      <c r="EG30" s="856"/>
      <c r="EH30" s="856"/>
      <c r="EI30" s="856"/>
      <c r="EJ30" s="852"/>
      <c r="EK30" s="850" t="s">
        <v>380</v>
      </c>
      <c r="EL30" s="851"/>
      <c r="EM30" s="851"/>
      <c r="EN30" s="851"/>
      <c r="EO30" s="852"/>
      <c r="EP30" s="642">
        <v>0</v>
      </c>
      <c r="EQ30" s="642">
        <v>1</v>
      </c>
      <c r="ER30" s="642">
        <v>1</v>
      </c>
      <c r="ES30" s="642">
        <v>1</v>
      </c>
      <c r="ET30" s="640">
        <v>0</v>
      </c>
      <c r="EU30" s="642">
        <v>1</v>
      </c>
      <c r="EV30" s="642">
        <v>0</v>
      </c>
      <c r="EW30" s="642">
        <v>1</v>
      </c>
      <c r="EX30" s="642">
        <v>0</v>
      </c>
      <c r="EY30" s="640">
        <v>0</v>
      </c>
      <c r="EZ30" s="853" t="s">
        <v>417</v>
      </c>
      <c r="FA30" s="854"/>
      <c r="FB30" s="854"/>
      <c r="FC30" s="854"/>
      <c r="FD30" s="855"/>
      <c r="FE30" s="853" t="s">
        <v>646</v>
      </c>
      <c r="FF30" s="854"/>
      <c r="FG30" s="854"/>
      <c r="FH30" s="854"/>
      <c r="FI30" s="855"/>
      <c r="FJ30" s="781"/>
      <c r="FK30" s="781"/>
      <c r="FL30" s="781"/>
      <c r="FM30" s="781"/>
      <c r="FN30" s="781"/>
    </row>
    <row r="31" spans="1:170" s="458" customFormat="1">
      <c r="A31" s="168">
        <v>24</v>
      </c>
      <c r="B31" s="295">
        <v>43079</v>
      </c>
      <c r="C31" s="407" t="s">
        <v>274</v>
      </c>
      <c r="D31" s="293" t="s">
        <v>161</v>
      </c>
      <c r="E31" s="162" t="s">
        <v>368</v>
      </c>
      <c r="F31" s="671" t="s">
        <v>359</v>
      </c>
      <c r="G31" s="671" t="s">
        <v>359</v>
      </c>
      <c r="H31" s="671" t="s">
        <v>359</v>
      </c>
      <c r="I31" s="671" t="s">
        <v>512</v>
      </c>
      <c r="J31" s="722">
        <v>0</v>
      </c>
      <c r="K31" s="642">
        <v>0</v>
      </c>
      <c r="L31" s="642">
        <v>0</v>
      </c>
      <c r="M31" s="642">
        <v>0</v>
      </c>
      <c r="N31" s="642">
        <v>-2</v>
      </c>
      <c r="O31" s="640">
        <v>0</v>
      </c>
      <c r="P31" s="632">
        <v>0</v>
      </c>
      <c r="Q31" s="633">
        <v>0</v>
      </c>
      <c r="R31" s="633">
        <v>0</v>
      </c>
      <c r="S31" s="633">
        <v>1</v>
      </c>
      <c r="T31" s="634">
        <v>2</v>
      </c>
      <c r="U31" s="847" t="s">
        <v>598</v>
      </c>
      <c r="V31" s="848"/>
      <c r="W31" s="848"/>
      <c r="X31" s="848"/>
      <c r="Y31" s="849"/>
      <c r="Z31" s="633">
        <v>0</v>
      </c>
      <c r="AA31" s="633">
        <v>1</v>
      </c>
      <c r="AB31" s="633">
        <v>1</v>
      </c>
      <c r="AC31" s="633">
        <v>1</v>
      </c>
      <c r="AD31" s="634">
        <v>2</v>
      </c>
      <c r="AE31" s="847" t="s">
        <v>379</v>
      </c>
      <c r="AF31" s="848"/>
      <c r="AG31" s="848"/>
      <c r="AH31" s="848"/>
      <c r="AI31" s="849"/>
      <c r="AJ31" s="642">
        <v>0</v>
      </c>
      <c r="AK31" s="642">
        <v>0</v>
      </c>
      <c r="AL31" s="642">
        <v>0</v>
      </c>
      <c r="AM31" s="642">
        <v>0</v>
      </c>
      <c r="AN31" s="640">
        <v>0</v>
      </c>
      <c r="AO31" s="850" t="s">
        <v>379</v>
      </c>
      <c r="AP31" s="856"/>
      <c r="AQ31" s="856"/>
      <c r="AR31" s="856"/>
      <c r="AS31" s="852"/>
      <c r="AT31" s="639">
        <v>0</v>
      </c>
      <c r="AU31" s="639">
        <v>0</v>
      </c>
      <c r="AV31" s="639">
        <v>0</v>
      </c>
      <c r="AW31" s="639">
        <v>-2</v>
      </c>
      <c r="AX31" s="640">
        <v>0</v>
      </c>
      <c r="AY31" s="642">
        <v>0</v>
      </c>
      <c r="AZ31" s="642">
        <v>0</v>
      </c>
      <c r="BA31" s="642">
        <v>0</v>
      </c>
      <c r="BB31" s="642">
        <v>-1</v>
      </c>
      <c r="BC31" s="640">
        <v>2</v>
      </c>
      <c r="BD31" s="642">
        <v>1</v>
      </c>
      <c r="BE31" s="642">
        <v>0</v>
      </c>
      <c r="BF31" s="642">
        <v>1</v>
      </c>
      <c r="BG31" s="642">
        <v>1</v>
      </c>
      <c r="BH31" s="640">
        <v>0</v>
      </c>
      <c r="BI31" s="850" t="s">
        <v>616</v>
      </c>
      <c r="BJ31" s="856"/>
      <c r="BK31" s="856"/>
      <c r="BL31" s="856"/>
      <c r="BM31" s="852"/>
      <c r="BN31" s="653">
        <v>0</v>
      </c>
      <c r="BO31" s="653">
        <v>0</v>
      </c>
      <c r="BP31" s="653">
        <v>0</v>
      </c>
      <c r="BQ31" s="653">
        <v>0</v>
      </c>
      <c r="BR31" s="655">
        <v>2</v>
      </c>
      <c r="BS31" s="639">
        <v>0</v>
      </c>
      <c r="BT31" s="639">
        <v>1</v>
      </c>
      <c r="BU31" s="639">
        <v>1</v>
      </c>
      <c r="BV31" s="639">
        <v>-1</v>
      </c>
      <c r="BW31" s="639">
        <v>0</v>
      </c>
      <c r="BX31" s="841" t="s">
        <v>417</v>
      </c>
      <c r="BY31" s="842"/>
      <c r="BZ31" s="842"/>
      <c r="CA31" s="842"/>
      <c r="CB31" s="843"/>
      <c r="CC31" s="841" t="s">
        <v>634</v>
      </c>
      <c r="CD31" s="842"/>
      <c r="CE31" s="842"/>
      <c r="CF31" s="842"/>
      <c r="CG31" s="843"/>
      <c r="CH31" s="642">
        <v>0</v>
      </c>
      <c r="CI31" s="642">
        <v>1</v>
      </c>
      <c r="CJ31" s="642">
        <v>1</v>
      </c>
      <c r="CK31" s="642">
        <v>0</v>
      </c>
      <c r="CL31" s="640">
        <v>0</v>
      </c>
      <c r="CM31" s="642">
        <v>2</v>
      </c>
      <c r="CN31" s="642">
        <v>0</v>
      </c>
      <c r="CO31" s="642">
        <v>2</v>
      </c>
      <c r="CP31" s="642">
        <v>1</v>
      </c>
      <c r="CQ31" s="640">
        <v>0</v>
      </c>
      <c r="CR31" s="850" t="s">
        <v>380</v>
      </c>
      <c r="CS31" s="851"/>
      <c r="CT31" s="851"/>
      <c r="CU31" s="851"/>
      <c r="CV31" s="852"/>
      <c r="CW31" s="850" t="s">
        <v>380</v>
      </c>
      <c r="CX31" s="851"/>
      <c r="CY31" s="851"/>
      <c r="CZ31" s="851"/>
      <c r="DA31" s="852"/>
      <c r="DB31" s="850" t="s">
        <v>629</v>
      </c>
      <c r="DC31" s="856"/>
      <c r="DD31" s="856"/>
      <c r="DE31" s="856"/>
      <c r="DF31" s="852"/>
      <c r="DG31" s="632">
        <v>0</v>
      </c>
      <c r="DH31" s="633">
        <v>1</v>
      </c>
      <c r="DI31" s="633">
        <v>1</v>
      </c>
      <c r="DJ31" s="633">
        <v>-1</v>
      </c>
      <c r="DK31" s="634">
        <v>0</v>
      </c>
      <c r="DL31" s="717">
        <v>0</v>
      </c>
      <c r="DM31" s="717">
        <v>0</v>
      </c>
      <c r="DN31" s="717">
        <v>0</v>
      </c>
      <c r="DO31" s="717">
        <v>-1</v>
      </c>
      <c r="DP31" s="718">
        <v>2</v>
      </c>
      <c r="DQ31" s="642">
        <v>0</v>
      </c>
      <c r="DR31" s="642">
        <v>0</v>
      </c>
      <c r="DS31" s="642">
        <v>0</v>
      </c>
      <c r="DT31" s="642">
        <v>-2</v>
      </c>
      <c r="DU31" s="640">
        <v>2</v>
      </c>
      <c r="DV31" s="642">
        <v>0</v>
      </c>
      <c r="DW31" s="642">
        <v>0</v>
      </c>
      <c r="DX31" s="642">
        <v>0</v>
      </c>
      <c r="DY31" s="642">
        <v>-1</v>
      </c>
      <c r="DZ31" s="640">
        <v>0</v>
      </c>
      <c r="EA31" s="850" t="s">
        <v>648</v>
      </c>
      <c r="EB31" s="856"/>
      <c r="EC31" s="856"/>
      <c r="ED31" s="856"/>
      <c r="EE31" s="852"/>
      <c r="EF31" s="850" t="s">
        <v>637</v>
      </c>
      <c r="EG31" s="856"/>
      <c r="EH31" s="856"/>
      <c r="EI31" s="856"/>
      <c r="EJ31" s="852"/>
      <c r="EK31" s="850" t="s">
        <v>380</v>
      </c>
      <c r="EL31" s="851"/>
      <c r="EM31" s="851"/>
      <c r="EN31" s="851"/>
      <c r="EO31" s="852"/>
      <c r="EP31" s="642">
        <v>0</v>
      </c>
      <c r="EQ31" s="642">
        <v>1</v>
      </c>
      <c r="ER31" s="642">
        <v>1</v>
      </c>
      <c r="ES31" s="642">
        <v>1</v>
      </c>
      <c r="ET31" s="640">
        <v>0</v>
      </c>
      <c r="EU31" s="642">
        <v>0</v>
      </c>
      <c r="EV31" s="642">
        <v>0</v>
      </c>
      <c r="EW31" s="642">
        <v>0</v>
      </c>
      <c r="EX31" s="642">
        <v>0</v>
      </c>
      <c r="EY31" s="640">
        <v>2</v>
      </c>
      <c r="EZ31" s="853" t="s">
        <v>417</v>
      </c>
      <c r="FA31" s="854"/>
      <c r="FB31" s="854"/>
      <c r="FC31" s="854"/>
      <c r="FD31" s="855"/>
      <c r="FE31" s="853" t="s">
        <v>646</v>
      </c>
      <c r="FF31" s="854"/>
      <c r="FG31" s="854"/>
      <c r="FH31" s="854"/>
      <c r="FI31" s="855"/>
      <c r="FJ31" s="781"/>
      <c r="FK31" s="781"/>
      <c r="FL31" s="781"/>
      <c r="FM31" s="781"/>
      <c r="FN31" s="781"/>
    </row>
    <row r="32" spans="1:170" s="457" customFormat="1">
      <c r="A32" s="168">
        <v>25</v>
      </c>
      <c r="B32" s="295">
        <v>43082</v>
      </c>
      <c r="C32" s="407" t="s">
        <v>231</v>
      </c>
      <c r="D32" s="293" t="s">
        <v>127</v>
      </c>
      <c r="E32" s="162" t="s">
        <v>357</v>
      </c>
      <c r="F32" s="671" t="s">
        <v>359</v>
      </c>
      <c r="G32" s="671" t="s">
        <v>359</v>
      </c>
      <c r="H32" s="671" t="s">
        <v>359</v>
      </c>
      <c r="I32" s="671" t="s">
        <v>359</v>
      </c>
      <c r="J32" s="723">
        <v>0</v>
      </c>
      <c r="K32" s="636">
        <v>0</v>
      </c>
      <c r="L32" s="636">
        <v>0</v>
      </c>
      <c r="M32" s="636">
        <v>0</v>
      </c>
      <c r="N32" s="636">
        <v>-1</v>
      </c>
      <c r="O32" s="637">
        <v>0</v>
      </c>
      <c r="P32" s="632">
        <v>0</v>
      </c>
      <c r="Q32" s="633">
        <v>0</v>
      </c>
      <c r="R32" s="633">
        <v>0</v>
      </c>
      <c r="S32" s="633">
        <v>0</v>
      </c>
      <c r="T32" s="634">
        <v>2</v>
      </c>
      <c r="U32" s="847" t="s">
        <v>598</v>
      </c>
      <c r="V32" s="848"/>
      <c r="W32" s="848"/>
      <c r="X32" s="848"/>
      <c r="Y32" s="849"/>
      <c r="Z32" s="633">
        <v>0</v>
      </c>
      <c r="AA32" s="633">
        <v>0</v>
      </c>
      <c r="AB32" s="633">
        <v>0</v>
      </c>
      <c r="AC32" s="633">
        <v>-2</v>
      </c>
      <c r="AD32" s="634">
        <v>0</v>
      </c>
      <c r="AE32" s="847" t="s">
        <v>517</v>
      </c>
      <c r="AF32" s="848"/>
      <c r="AG32" s="848"/>
      <c r="AH32" s="848"/>
      <c r="AI32" s="849"/>
      <c r="AJ32" s="636">
        <v>0</v>
      </c>
      <c r="AK32" s="636">
        <v>0</v>
      </c>
      <c r="AL32" s="636">
        <v>0</v>
      </c>
      <c r="AM32" s="636">
        <v>0</v>
      </c>
      <c r="AN32" s="637">
        <v>0</v>
      </c>
      <c r="AO32" s="853" t="s">
        <v>379</v>
      </c>
      <c r="AP32" s="854"/>
      <c r="AQ32" s="854"/>
      <c r="AR32" s="854"/>
      <c r="AS32" s="855"/>
      <c r="AT32" s="636">
        <v>0</v>
      </c>
      <c r="AU32" s="636">
        <v>0</v>
      </c>
      <c r="AV32" s="636">
        <v>0</v>
      </c>
      <c r="AW32" s="636">
        <v>0</v>
      </c>
      <c r="AX32" s="640">
        <v>0</v>
      </c>
      <c r="AY32" s="636">
        <v>0</v>
      </c>
      <c r="AZ32" s="636">
        <v>0</v>
      </c>
      <c r="BA32" s="636">
        <v>0</v>
      </c>
      <c r="BB32" s="636">
        <v>0</v>
      </c>
      <c r="BC32" s="637">
        <v>0</v>
      </c>
      <c r="BD32" s="636">
        <v>0</v>
      </c>
      <c r="BE32" s="636">
        <v>0</v>
      </c>
      <c r="BF32" s="636">
        <v>0</v>
      </c>
      <c r="BG32" s="636">
        <v>0</v>
      </c>
      <c r="BH32" s="637">
        <v>0</v>
      </c>
      <c r="BI32" s="853" t="s">
        <v>616</v>
      </c>
      <c r="BJ32" s="854"/>
      <c r="BK32" s="854"/>
      <c r="BL32" s="854"/>
      <c r="BM32" s="855"/>
      <c r="BN32" s="654">
        <v>0</v>
      </c>
      <c r="BO32" s="654">
        <v>1</v>
      </c>
      <c r="BP32" s="654">
        <v>1</v>
      </c>
      <c r="BQ32" s="654">
        <v>1</v>
      </c>
      <c r="BR32" s="655">
        <v>0</v>
      </c>
      <c r="BS32" s="636">
        <v>0</v>
      </c>
      <c r="BT32" s="636">
        <v>0</v>
      </c>
      <c r="BU32" s="636">
        <v>0</v>
      </c>
      <c r="BV32" s="636">
        <v>0</v>
      </c>
      <c r="BW32" s="636">
        <v>0</v>
      </c>
      <c r="BX32" s="841" t="s">
        <v>417</v>
      </c>
      <c r="BY32" s="842"/>
      <c r="BZ32" s="842"/>
      <c r="CA32" s="842"/>
      <c r="CB32" s="843"/>
      <c r="CC32" s="841" t="s">
        <v>634</v>
      </c>
      <c r="CD32" s="842"/>
      <c r="CE32" s="842"/>
      <c r="CF32" s="842"/>
      <c r="CG32" s="843"/>
      <c r="CH32" s="636">
        <v>0</v>
      </c>
      <c r="CI32" s="636">
        <v>0</v>
      </c>
      <c r="CJ32" s="636">
        <v>0</v>
      </c>
      <c r="CK32" s="636">
        <v>-1</v>
      </c>
      <c r="CL32" s="637">
        <v>0</v>
      </c>
      <c r="CM32" s="636">
        <v>0</v>
      </c>
      <c r="CN32" s="636">
        <v>0</v>
      </c>
      <c r="CO32" s="636">
        <v>0</v>
      </c>
      <c r="CP32" s="636">
        <v>-2</v>
      </c>
      <c r="CQ32" s="637">
        <v>0</v>
      </c>
      <c r="CR32" s="853" t="s">
        <v>380</v>
      </c>
      <c r="CS32" s="854"/>
      <c r="CT32" s="854"/>
      <c r="CU32" s="854"/>
      <c r="CV32" s="855"/>
      <c r="CW32" s="853" t="s">
        <v>380</v>
      </c>
      <c r="CX32" s="854"/>
      <c r="CY32" s="854"/>
      <c r="CZ32" s="854"/>
      <c r="DA32" s="855"/>
      <c r="DB32" s="853" t="s">
        <v>629</v>
      </c>
      <c r="DC32" s="854"/>
      <c r="DD32" s="854"/>
      <c r="DE32" s="854"/>
      <c r="DF32" s="855"/>
      <c r="DG32" s="632">
        <v>0</v>
      </c>
      <c r="DH32" s="633">
        <v>0</v>
      </c>
      <c r="DI32" s="633">
        <v>0</v>
      </c>
      <c r="DJ32" s="633">
        <v>-1</v>
      </c>
      <c r="DK32" s="634">
        <v>0</v>
      </c>
      <c r="DL32" s="717">
        <v>0</v>
      </c>
      <c r="DM32" s="717">
        <v>0</v>
      </c>
      <c r="DN32" s="717">
        <v>0</v>
      </c>
      <c r="DO32" s="717">
        <v>0</v>
      </c>
      <c r="DP32" s="718">
        <v>0</v>
      </c>
      <c r="DQ32" s="636">
        <v>0</v>
      </c>
      <c r="DR32" s="636">
        <v>0</v>
      </c>
      <c r="DS32" s="636">
        <v>0</v>
      </c>
      <c r="DT32" s="636">
        <v>0</v>
      </c>
      <c r="DU32" s="637">
        <v>0</v>
      </c>
      <c r="DV32" s="636">
        <v>0</v>
      </c>
      <c r="DW32" s="636">
        <v>1</v>
      </c>
      <c r="DX32" s="636">
        <v>1</v>
      </c>
      <c r="DY32" s="636">
        <v>1</v>
      </c>
      <c r="DZ32" s="637">
        <v>0</v>
      </c>
      <c r="EA32" s="853" t="s">
        <v>648</v>
      </c>
      <c r="EB32" s="854"/>
      <c r="EC32" s="854"/>
      <c r="ED32" s="854"/>
      <c r="EE32" s="855"/>
      <c r="EF32" s="853" t="s">
        <v>637</v>
      </c>
      <c r="EG32" s="854"/>
      <c r="EH32" s="854"/>
      <c r="EI32" s="854"/>
      <c r="EJ32" s="855"/>
      <c r="EK32" s="853" t="s">
        <v>380</v>
      </c>
      <c r="EL32" s="854"/>
      <c r="EM32" s="854"/>
      <c r="EN32" s="854"/>
      <c r="EO32" s="855"/>
      <c r="EP32" s="636">
        <v>0</v>
      </c>
      <c r="EQ32" s="636">
        <v>0</v>
      </c>
      <c r="ER32" s="636">
        <v>0</v>
      </c>
      <c r="ES32" s="636">
        <v>0</v>
      </c>
      <c r="ET32" s="637">
        <v>0</v>
      </c>
      <c r="EU32" s="636">
        <v>1</v>
      </c>
      <c r="EV32" s="636">
        <v>0</v>
      </c>
      <c r="EW32" s="636">
        <v>1</v>
      </c>
      <c r="EX32" s="636">
        <v>0</v>
      </c>
      <c r="EY32" s="637">
        <v>0</v>
      </c>
      <c r="EZ32" s="853" t="s">
        <v>417</v>
      </c>
      <c r="FA32" s="854"/>
      <c r="FB32" s="854"/>
      <c r="FC32" s="854"/>
      <c r="FD32" s="855"/>
      <c r="FE32" s="841" t="s">
        <v>646</v>
      </c>
      <c r="FF32" s="842"/>
      <c r="FG32" s="842"/>
      <c r="FH32" s="842"/>
      <c r="FI32" s="843"/>
      <c r="FJ32" s="782"/>
      <c r="FK32" s="782"/>
      <c r="FL32" s="782"/>
      <c r="FM32" s="782"/>
      <c r="FN32" s="782"/>
    </row>
    <row r="33" spans="1:170" s="457" customFormat="1">
      <c r="A33" s="167">
        <v>26</v>
      </c>
      <c r="B33" s="294">
        <v>43084</v>
      </c>
      <c r="C33" s="408" t="s">
        <v>319</v>
      </c>
      <c r="D33" s="292" t="s">
        <v>188</v>
      </c>
      <c r="E33" s="159" t="s">
        <v>464</v>
      </c>
      <c r="F33" s="844" t="s">
        <v>379</v>
      </c>
      <c r="G33" s="845"/>
      <c r="H33" s="845"/>
      <c r="I33" s="845"/>
      <c r="J33" s="846"/>
      <c r="K33" s="630">
        <v>0</v>
      </c>
      <c r="L33" s="630">
        <v>0</v>
      </c>
      <c r="M33" s="630">
        <v>0</v>
      </c>
      <c r="N33" s="630">
        <v>-1</v>
      </c>
      <c r="O33" s="631">
        <v>0</v>
      </c>
      <c r="P33" s="841" t="s">
        <v>417</v>
      </c>
      <c r="Q33" s="842"/>
      <c r="R33" s="842"/>
      <c r="S33" s="842"/>
      <c r="T33" s="843"/>
      <c r="U33" s="727">
        <v>0</v>
      </c>
      <c r="V33" s="727">
        <v>0</v>
      </c>
      <c r="W33" s="727">
        <v>0</v>
      </c>
      <c r="X33" s="727">
        <v>0</v>
      </c>
      <c r="Y33" s="728">
        <v>0</v>
      </c>
      <c r="Z33" s="465">
        <v>0</v>
      </c>
      <c r="AA33" s="465">
        <v>0</v>
      </c>
      <c r="AB33" s="465">
        <v>0</v>
      </c>
      <c r="AC33" s="465">
        <v>0</v>
      </c>
      <c r="AD33" s="732">
        <v>0</v>
      </c>
      <c r="AE33" s="838" t="s">
        <v>517</v>
      </c>
      <c r="AF33" s="839"/>
      <c r="AG33" s="839"/>
      <c r="AH33" s="839"/>
      <c r="AI33" s="840"/>
      <c r="AJ33" s="540">
        <v>0</v>
      </c>
      <c r="AK33" s="540">
        <v>0</v>
      </c>
      <c r="AL33" s="540">
        <v>0</v>
      </c>
      <c r="AM33" s="540">
        <v>0</v>
      </c>
      <c r="AN33" s="541">
        <v>0</v>
      </c>
      <c r="AO33" s="709">
        <v>0</v>
      </c>
      <c r="AP33" s="709">
        <v>0</v>
      </c>
      <c r="AQ33" s="709">
        <v>0</v>
      </c>
      <c r="AR33" s="709">
        <v>-1</v>
      </c>
      <c r="AS33" s="733">
        <v>0</v>
      </c>
      <c r="AT33" s="547">
        <v>0</v>
      </c>
      <c r="AU33" s="547">
        <v>1</v>
      </c>
      <c r="AV33" s="547">
        <v>1</v>
      </c>
      <c r="AW33" s="547">
        <v>-1</v>
      </c>
      <c r="AX33" s="541">
        <v>0</v>
      </c>
      <c r="AY33" s="540">
        <v>0</v>
      </c>
      <c r="AZ33" s="540">
        <v>0</v>
      </c>
      <c r="BA33" s="540">
        <v>0</v>
      </c>
      <c r="BB33" s="540">
        <v>0</v>
      </c>
      <c r="BC33" s="541">
        <v>7</v>
      </c>
      <c r="BD33" s="540">
        <v>0</v>
      </c>
      <c r="BE33" s="540">
        <v>0</v>
      </c>
      <c r="BF33" s="540">
        <v>0</v>
      </c>
      <c r="BG33" s="540">
        <v>1</v>
      </c>
      <c r="BH33" s="541">
        <v>0</v>
      </c>
      <c r="BI33" s="835" t="s">
        <v>616</v>
      </c>
      <c r="BJ33" s="836"/>
      <c r="BK33" s="836"/>
      <c r="BL33" s="836"/>
      <c r="BM33" s="837"/>
      <c r="BN33" s="650">
        <v>0</v>
      </c>
      <c r="BO33" s="650">
        <v>1</v>
      </c>
      <c r="BP33" s="650">
        <v>1</v>
      </c>
      <c r="BQ33" s="650">
        <v>1</v>
      </c>
      <c r="BR33" s="731">
        <v>0</v>
      </c>
      <c r="BS33" s="547">
        <v>1</v>
      </c>
      <c r="BT33" s="547">
        <v>0</v>
      </c>
      <c r="BU33" s="547">
        <v>1</v>
      </c>
      <c r="BV33" s="547">
        <v>1</v>
      </c>
      <c r="BW33" s="547">
        <v>2</v>
      </c>
      <c r="BX33" s="841" t="s">
        <v>417</v>
      </c>
      <c r="BY33" s="842"/>
      <c r="BZ33" s="842"/>
      <c r="CA33" s="842"/>
      <c r="CB33" s="843"/>
      <c r="CC33" s="841" t="s">
        <v>634</v>
      </c>
      <c r="CD33" s="842"/>
      <c r="CE33" s="842"/>
      <c r="CF33" s="842"/>
      <c r="CG33" s="843"/>
      <c r="CH33" s="540">
        <v>0</v>
      </c>
      <c r="CI33" s="540">
        <v>0</v>
      </c>
      <c r="CJ33" s="540">
        <v>0</v>
      </c>
      <c r="CK33" s="540">
        <v>0</v>
      </c>
      <c r="CL33" s="541">
        <v>0</v>
      </c>
      <c r="CM33" s="540">
        <v>0</v>
      </c>
      <c r="CN33" s="540">
        <v>1</v>
      </c>
      <c r="CO33" s="540">
        <v>1</v>
      </c>
      <c r="CP33" s="540">
        <v>0</v>
      </c>
      <c r="CQ33" s="541">
        <v>0</v>
      </c>
      <c r="CR33" s="835" t="s">
        <v>380</v>
      </c>
      <c r="CS33" s="860"/>
      <c r="CT33" s="860"/>
      <c r="CU33" s="860"/>
      <c r="CV33" s="837"/>
      <c r="CW33" s="835" t="s">
        <v>380</v>
      </c>
      <c r="CX33" s="860"/>
      <c r="CY33" s="860"/>
      <c r="CZ33" s="860"/>
      <c r="DA33" s="837"/>
      <c r="DB33" s="835" t="s">
        <v>629</v>
      </c>
      <c r="DC33" s="836"/>
      <c r="DD33" s="836"/>
      <c r="DE33" s="836"/>
      <c r="DF33" s="837"/>
      <c r="DG33" s="464">
        <v>0</v>
      </c>
      <c r="DH33" s="465">
        <v>0</v>
      </c>
      <c r="DI33" s="465">
        <v>0</v>
      </c>
      <c r="DJ33" s="465">
        <v>-1</v>
      </c>
      <c r="DK33" s="466">
        <v>0</v>
      </c>
      <c r="DL33" s="716">
        <v>0</v>
      </c>
      <c r="DM33" s="716">
        <v>1</v>
      </c>
      <c r="DN33" s="716">
        <v>1</v>
      </c>
      <c r="DO33" s="716">
        <v>0</v>
      </c>
      <c r="DP33" s="734">
        <v>0</v>
      </c>
      <c r="DQ33" s="540">
        <v>0</v>
      </c>
      <c r="DR33" s="540">
        <v>0</v>
      </c>
      <c r="DS33" s="540">
        <v>0</v>
      </c>
      <c r="DT33" s="540">
        <v>-1</v>
      </c>
      <c r="DU33" s="541">
        <v>0</v>
      </c>
      <c r="DV33" s="835" t="s">
        <v>380</v>
      </c>
      <c r="DW33" s="860"/>
      <c r="DX33" s="860"/>
      <c r="DY33" s="860"/>
      <c r="DZ33" s="837"/>
      <c r="EA33" s="835" t="s">
        <v>648</v>
      </c>
      <c r="EB33" s="836"/>
      <c r="EC33" s="836"/>
      <c r="ED33" s="836"/>
      <c r="EE33" s="837"/>
      <c r="EF33" s="835" t="s">
        <v>637</v>
      </c>
      <c r="EG33" s="836"/>
      <c r="EH33" s="836"/>
      <c r="EI33" s="836"/>
      <c r="EJ33" s="837"/>
      <c r="EK33" s="540">
        <v>1</v>
      </c>
      <c r="EL33" s="540">
        <v>0</v>
      </c>
      <c r="EM33" s="540">
        <v>1</v>
      </c>
      <c r="EN33" s="540">
        <v>1</v>
      </c>
      <c r="EO33" s="541">
        <v>0</v>
      </c>
      <c r="EP33" s="540">
        <v>0</v>
      </c>
      <c r="EQ33" s="540">
        <v>0</v>
      </c>
      <c r="ER33" s="540">
        <v>0</v>
      </c>
      <c r="ES33" s="540">
        <v>0</v>
      </c>
      <c r="ET33" s="541">
        <v>0</v>
      </c>
      <c r="EU33" s="464">
        <v>0</v>
      </c>
      <c r="EV33" s="465">
        <v>0</v>
      </c>
      <c r="EW33" s="465">
        <v>0</v>
      </c>
      <c r="EX33" s="465">
        <v>0</v>
      </c>
      <c r="EY33" s="466">
        <v>0</v>
      </c>
      <c r="EZ33" s="841" t="s">
        <v>417</v>
      </c>
      <c r="FA33" s="842"/>
      <c r="FB33" s="842"/>
      <c r="FC33" s="842"/>
      <c r="FD33" s="843"/>
      <c r="FE33" s="841" t="s">
        <v>646</v>
      </c>
      <c r="FF33" s="842"/>
      <c r="FG33" s="842"/>
      <c r="FH33" s="842"/>
      <c r="FI33" s="843"/>
      <c r="FJ33" s="785"/>
      <c r="FK33" s="785"/>
      <c r="FL33" s="785"/>
      <c r="FM33" s="785"/>
      <c r="FN33" s="785"/>
    </row>
    <row r="34" spans="1:170" s="458" customFormat="1">
      <c r="A34" s="167">
        <v>27</v>
      </c>
      <c r="B34" s="294">
        <v>43085</v>
      </c>
      <c r="C34" s="408" t="s">
        <v>231</v>
      </c>
      <c r="D34" s="292" t="s">
        <v>161</v>
      </c>
      <c r="E34" s="159" t="s">
        <v>397</v>
      </c>
      <c r="F34" s="844" t="s">
        <v>379</v>
      </c>
      <c r="G34" s="845"/>
      <c r="H34" s="845"/>
      <c r="I34" s="845"/>
      <c r="J34" s="846"/>
      <c r="K34" s="464">
        <v>0</v>
      </c>
      <c r="L34" s="465">
        <v>0</v>
      </c>
      <c r="M34" s="465">
        <v>0</v>
      </c>
      <c r="N34" s="465">
        <v>0</v>
      </c>
      <c r="O34" s="466">
        <v>2</v>
      </c>
      <c r="P34" s="841" t="s">
        <v>417</v>
      </c>
      <c r="Q34" s="842"/>
      <c r="R34" s="842"/>
      <c r="S34" s="842"/>
      <c r="T34" s="843"/>
      <c r="U34" s="727">
        <v>0</v>
      </c>
      <c r="V34" s="727">
        <v>0</v>
      </c>
      <c r="W34" s="727">
        <v>0</v>
      </c>
      <c r="X34" s="727">
        <v>0</v>
      </c>
      <c r="Y34" s="728">
        <v>2</v>
      </c>
      <c r="Z34" s="465">
        <v>0</v>
      </c>
      <c r="AA34" s="465">
        <v>0</v>
      </c>
      <c r="AB34" s="465">
        <v>0</v>
      </c>
      <c r="AC34" s="465">
        <v>0</v>
      </c>
      <c r="AD34" s="734">
        <v>0</v>
      </c>
      <c r="AE34" s="838" t="s">
        <v>517</v>
      </c>
      <c r="AF34" s="839"/>
      <c r="AG34" s="839"/>
      <c r="AH34" s="839"/>
      <c r="AI34" s="840"/>
      <c r="AJ34" s="540">
        <v>0</v>
      </c>
      <c r="AK34" s="540">
        <v>1</v>
      </c>
      <c r="AL34" s="540">
        <v>1</v>
      </c>
      <c r="AM34" s="540">
        <v>2</v>
      </c>
      <c r="AN34" s="541">
        <v>0</v>
      </c>
      <c r="AO34" s="835" t="s">
        <v>379</v>
      </c>
      <c r="AP34" s="836"/>
      <c r="AQ34" s="836"/>
      <c r="AR34" s="836"/>
      <c r="AS34" s="837"/>
      <c r="AT34" s="547">
        <v>0</v>
      </c>
      <c r="AU34" s="547">
        <v>0</v>
      </c>
      <c r="AV34" s="547">
        <v>0</v>
      </c>
      <c r="AW34" s="547">
        <v>0</v>
      </c>
      <c r="AX34" s="541">
        <v>0</v>
      </c>
      <c r="AY34" s="540">
        <v>0</v>
      </c>
      <c r="AZ34" s="540">
        <v>0</v>
      </c>
      <c r="BA34" s="540">
        <v>0</v>
      </c>
      <c r="BB34" s="540">
        <v>0</v>
      </c>
      <c r="BC34" s="541">
        <v>0</v>
      </c>
      <c r="BD34" s="540">
        <v>0</v>
      </c>
      <c r="BE34" s="540">
        <v>0</v>
      </c>
      <c r="BF34" s="540">
        <v>0</v>
      </c>
      <c r="BG34" s="540">
        <v>0</v>
      </c>
      <c r="BH34" s="541">
        <v>0</v>
      </c>
      <c r="BI34" s="835" t="s">
        <v>616</v>
      </c>
      <c r="BJ34" s="836"/>
      <c r="BK34" s="836"/>
      <c r="BL34" s="836"/>
      <c r="BM34" s="837"/>
      <c r="BN34" s="650">
        <v>1</v>
      </c>
      <c r="BO34" s="650">
        <v>1</v>
      </c>
      <c r="BP34" s="650">
        <v>2</v>
      </c>
      <c r="BQ34" s="650">
        <v>1</v>
      </c>
      <c r="BR34" s="737">
        <v>2</v>
      </c>
      <c r="BS34" s="547">
        <v>0</v>
      </c>
      <c r="BT34" s="547">
        <v>0</v>
      </c>
      <c r="BU34" s="547">
        <v>0</v>
      </c>
      <c r="BV34" s="547">
        <v>0</v>
      </c>
      <c r="BW34" s="547">
        <v>0</v>
      </c>
      <c r="BX34" s="841" t="s">
        <v>417</v>
      </c>
      <c r="BY34" s="842"/>
      <c r="BZ34" s="842"/>
      <c r="CA34" s="842"/>
      <c r="CB34" s="843"/>
      <c r="CC34" s="841" t="s">
        <v>634</v>
      </c>
      <c r="CD34" s="842"/>
      <c r="CE34" s="842"/>
      <c r="CF34" s="842"/>
      <c r="CG34" s="843"/>
      <c r="CH34" s="540">
        <v>0</v>
      </c>
      <c r="CI34" s="540">
        <v>0</v>
      </c>
      <c r="CJ34" s="540">
        <v>0</v>
      </c>
      <c r="CK34" s="540">
        <v>-1</v>
      </c>
      <c r="CL34" s="541">
        <v>0</v>
      </c>
      <c r="CM34" s="540">
        <v>0</v>
      </c>
      <c r="CN34" s="540">
        <v>0</v>
      </c>
      <c r="CO34" s="540">
        <v>0</v>
      </c>
      <c r="CP34" s="540">
        <v>0</v>
      </c>
      <c r="CQ34" s="541">
        <v>2</v>
      </c>
      <c r="CR34" s="835" t="s">
        <v>380</v>
      </c>
      <c r="CS34" s="860"/>
      <c r="CT34" s="860"/>
      <c r="CU34" s="860"/>
      <c r="CV34" s="837"/>
      <c r="CW34" s="835" t="s">
        <v>380</v>
      </c>
      <c r="CX34" s="860"/>
      <c r="CY34" s="860"/>
      <c r="CZ34" s="860"/>
      <c r="DA34" s="837"/>
      <c r="DB34" s="762">
        <v>0</v>
      </c>
      <c r="DC34" s="762">
        <v>0</v>
      </c>
      <c r="DD34" s="762">
        <v>0</v>
      </c>
      <c r="DE34" s="762">
        <v>0</v>
      </c>
      <c r="DF34" s="764">
        <v>0</v>
      </c>
      <c r="DG34" s="464">
        <v>0</v>
      </c>
      <c r="DH34" s="465">
        <v>1</v>
      </c>
      <c r="DI34" s="465">
        <v>1</v>
      </c>
      <c r="DJ34" s="465">
        <v>0</v>
      </c>
      <c r="DK34" s="466">
        <v>0</v>
      </c>
      <c r="DL34" s="716">
        <v>0</v>
      </c>
      <c r="DM34" s="716">
        <v>0</v>
      </c>
      <c r="DN34" s="716">
        <v>0</v>
      </c>
      <c r="DO34" s="716">
        <v>0</v>
      </c>
      <c r="DP34" s="734">
        <v>2</v>
      </c>
      <c r="DQ34" s="540">
        <v>0</v>
      </c>
      <c r="DR34" s="540">
        <v>0</v>
      </c>
      <c r="DS34" s="540">
        <v>0</v>
      </c>
      <c r="DT34" s="540">
        <v>-2</v>
      </c>
      <c r="DU34" s="541">
        <v>0</v>
      </c>
      <c r="DV34" s="835" t="s">
        <v>380</v>
      </c>
      <c r="DW34" s="860"/>
      <c r="DX34" s="860"/>
      <c r="DY34" s="860"/>
      <c r="DZ34" s="837"/>
      <c r="EA34" s="835" t="s">
        <v>648</v>
      </c>
      <c r="EB34" s="836"/>
      <c r="EC34" s="836"/>
      <c r="ED34" s="836"/>
      <c r="EE34" s="837"/>
      <c r="EF34" s="835" t="s">
        <v>637</v>
      </c>
      <c r="EG34" s="836"/>
      <c r="EH34" s="836"/>
      <c r="EI34" s="836"/>
      <c r="EJ34" s="837"/>
      <c r="EK34" s="540">
        <v>0</v>
      </c>
      <c r="EL34" s="540">
        <v>0</v>
      </c>
      <c r="EM34" s="540">
        <v>0</v>
      </c>
      <c r="EN34" s="540">
        <v>0</v>
      </c>
      <c r="EO34" s="541">
        <v>0</v>
      </c>
      <c r="EP34" s="540">
        <v>0</v>
      </c>
      <c r="EQ34" s="540">
        <v>0</v>
      </c>
      <c r="ER34" s="540">
        <v>0</v>
      </c>
      <c r="ES34" s="540">
        <v>1</v>
      </c>
      <c r="ET34" s="541">
        <v>0</v>
      </c>
      <c r="EU34" s="464">
        <v>1</v>
      </c>
      <c r="EV34" s="465">
        <v>1</v>
      </c>
      <c r="EW34" s="465">
        <v>2</v>
      </c>
      <c r="EX34" s="465">
        <v>1</v>
      </c>
      <c r="EY34" s="466">
        <v>2</v>
      </c>
      <c r="EZ34" s="841" t="s">
        <v>417</v>
      </c>
      <c r="FA34" s="842"/>
      <c r="FB34" s="842"/>
      <c r="FC34" s="842"/>
      <c r="FD34" s="843"/>
      <c r="FE34" s="853" t="s">
        <v>646</v>
      </c>
      <c r="FF34" s="854"/>
      <c r="FG34" s="854"/>
      <c r="FH34" s="854"/>
      <c r="FI34" s="855"/>
      <c r="FJ34" s="785"/>
      <c r="FK34" s="785"/>
      <c r="FL34" s="785"/>
      <c r="FM34" s="785"/>
      <c r="FN34" s="785"/>
    </row>
    <row r="35" spans="1:170" s="457" customFormat="1">
      <c r="A35" s="167">
        <v>28</v>
      </c>
      <c r="B35" s="294">
        <v>43089</v>
      </c>
      <c r="C35" s="408" t="s">
        <v>80</v>
      </c>
      <c r="D35" s="292" t="s">
        <v>188</v>
      </c>
      <c r="E35" s="159" t="s">
        <v>481</v>
      </c>
      <c r="F35" s="844" t="s">
        <v>379</v>
      </c>
      <c r="G35" s="845"/>
      <c r="H35" s="845"/>
      <c r="I35" s="845"/>
      <c r="J35" s="846"/>
      <c r="K35" s="285">
        <v>0</v>
      </c>
      <c r="L35" s="540">
        <v>0</v>
      </c>
      <c r="M35" s="540">
        <v>0</v>
      </c>
      <c r="N35" s="540">
        <v>1</v>
      </c>
      <c r="O35" s="541">
        <v>0</v>
      </c>
      <c r="P35" s="630">
        <v>0</v>
      </c>
      <c r="Q35" s="630">
        <v>1</v>
      </c>
      <c r="R35" s="630">
        <v>1</v>
      </c>
      <c r="S35" s="630">
        <v>1</v>
      </c>
      <c r="T35" s="631">
        <v>2</v>
      </c>
      <c r="U35" s="727">
        <v>0</v>
      </c>
      <c r="V35" s="727">
        <v>1</v>
      </c>
      <c r="W35" s="727">
        <v>1</v>
      </c>
      <c r="X35" s="727">
        <v>1</v>
      </c>
      <c r="Y35" s="728">
        <v>0</v>
      </c>
      <c r="Z35" s="838" t="s">
        <v>380</v>
      </c>
      <c r="AA35" s="839"/>
      <c r="AB35" s="839"/>
      <c r="AC35" s="839"/>
      <c r="AD35" s="840"/>
      <c r="AE35" s="838" t="s">
        <v>517</v>
      </c>
      <c r="AF35" s="839"/>
      <c r="AG35" s="839"/>
      <c r="AH35" s="839"/>
      <c r="AI35" s="840"/>
      <c r="AJ35" s="540">
        <v>0</v>
      </c>
      <c r="AK35" s="540">
        <v>0</v>
      </c>
      <c r="AL35" s="540">
        <v>0</v>
      </c>
      <c r="AM35" s="540">
        <v>-1</v>
      </c>
      <c r="AN35" s="541">
        <v>0</v>
      </c>
      <c r="AO35" s="709">
        <v>0</v>
      </c>
      <c r="AP35" s="709">
        <v>0</v>
      </c>
      <c r="AQ35" s="709">
        <v>0</v>
      </c>
      <c r="AR35" s="709">
        <v>1</v>
      </c>
      <c r="AS35" s="738">
        <v>0</v>
      </c>
      <c r="AT35" s="547">
        <v>0</v>
      </c>
      <c r="AU35" s="547">
        <v>1</v>
      </c>
      <c r="AV35" s="547">
        <v>1</v>
      </c>
      <c r="AW35" s="547">
        <v>3</v>
      </c>
      <c r="AX35" s="541">
        <v>0</v>
      </c>
      <c r="AY35" s="540">
        <v>0</v>
      </c>
      <c r="AZ35" s="540">
        <v>0</v>
      </c>
      <c r="BA35" s="540">
        <v>0</v>
      </c>
      <c r="BB35" s="540">
        <v>0</v>
      </c>
      <c r="BC35" s="541">
        <v>2</v>
      </c>
      <c r="BD35" s="540">
        <v>1</v>
      </c>
      <c r="BE35" s="540">
        <v>1</v>
      </c>
      <c r="BF35" s="540">
        <v>2</v>
      </c>
      <c r="BG35" s="540">
        <v>1</v>
      </c>
      <c r="BH35" s="541">
        <v>0</v>
      </c>
      <c r="BI35" s="835" t="s">
        <v>616</v>
      </c>
      <c r="BJ35" s="836"/>
      <c r="BK35" s="836"/>
      <c r="BL35" s="836"/>
      <c r="BM35" s="837"/>
      <c r="BN35" s="650">
        <v>0</v>
      </c>
      <c r="BO35" s="650">
        <v>0</v>
      </c>
      <c r="BP35" s="650">
        <v>0</v>
      </c>
      <c r="BQ35" s="650">
        <v>-1</v>
      </c>
      <c r="BR35" s="737">
        <v>2</v>
      </c>
      <c r="BS35" s="547">
        <v>0</v>
      </c>
      <c r="BT35" s="547">
        <v>0</v>
      </c>
      <c r="BU35" s="547">
        <v>0</v>
      </c>
      <c r="BV35" s="547">
        <v>0</v>
      </c>
      <c r="BW35" s="547">
        <v>0</v>
      </c>
      <c r="BX35" s="841" t="s">
        <v>379</v>
      </c>
      <c r="BY35" s="842"/>
      <c r="BZ35" s="842"/>
      <c r="CA35" s="842"/>
      <c r="CB35" s="843"/>
      <c r="CC35" s="841" t="s">
        <v>634</v>
      </c>
      <c r="CD35" s="842"/>
      <c r="CE35" s="842"/>
      <c r="CF35" s="842"/>
      <c r="CG35" s="843"/>
      <c r="CH35" s="540">
        <v>1</v>
      </c>
      <c r="CI35" s="540">
        <v>1</v>
      </c>
      <c r="CJ35" s="540">
        <v>2</v>
      </c>
      <c r="CK35" s="540">
        <v>1</v>
      </c>
      <c r="CL35" s="541">
        <v>2</v>
      </c>
      <c r="CM35" s="835" t="s">
        <v>417</v>
      </c>
      <c r="CN35" s="860"/>
      <c r="CO35" s="860"/>
      <c r="CP35" s="860"/>
      <c r="CQ35" s="837"/>
      <c r="CR35" s="835" t="s">
        <v>380</v>
      </c>
      <c r="CS35" s="860"/>
      <c r="CT35" s="860"/>
      <c r="CU35" s="860"/>
      <c r="CV35" s="837"/>
      <c r="CW35" s="835" t="s">
        <v>380</v>
      </c>
      <c r="CX35" s="860"/>
      <c r="CY35" s="860"/>
      <c r="CZ35" s="860"/>
      <c r="DA35" s="837"/>
      <c r="DB35" s="762">
        <v>0</v>
      </c>
      <c r="DC35" s="762">
        <v>0</v>
      </c>
      <c r="DD35" s="762">
        <v>0</v>
      </c>
      <c r="DE35" s="762">
        <v>-1</v>
      </c>
      <c r="DF35" s="764">
        <v>0</v>
      </c>
      <c r="DG35" s="464">
        <v>1</v>
      </c>
      <c r="DH35" s="465">
        <v>0</v>
      </c>
      <c r="DI35" s="465">
        <v>1</v>
      </c>
      <c r="DJ35" s="465">
        <v>1</v>
      </c>
      <c r="DK35" s="466">
        <v>0</v>
      </c>
      <c r="DL35" s="838" t="s">
        <v>379</v>
      </c>
      <c r="DM35" s="839"/>
      <c r="DN35" s="839"/>
      <c r="DO35" s="839"/>
      <c r="DP35" s="840"/>
      <c r="DQ35" s="540">
        <v>0</v>
      </c>
      <c r="DR35" s="540">
        <v>2</v>
      </c>
      <c r="DS35" s="540">
        <v>2</v>
      </c>
      <c r="DT35" s="540">
        <v>1</v>
      </c>
      <c r="DU35" s="541">
        <v>0</v>
      </c>
      <c r="DV35" s="835" t="s">
        <v>380</v>
      </c>
      <c r="DW35" s="860"/>
      <c r="DX35" s="860"/>
      <c r="DY35" s="860"/>
      <c r="DZ35" s="837"/>
      <c r="EA35" s="835" t="s">
        <v>648</v>
      </c>
      <c r="EB35" s="836"/>
      <c r="EC35" s="836"/>
      <c r="ED35" s="836"/>
      <c r="EE35" s="837"/>
      <c r="EF35" s="835" t="s">
        <v>637</v>
      </c>
      <c r="EG35" s="836"/>
      <c r="EH35" s="836"/>
      <c r="EI35" s="836"/>
      <c r="EJ35" s="837"/>
      <c r="EK35" s="540">
        <v>1</v>
      </c>
      <c r="EL35" s="540">
        <v>1</v>
      </c>
      <c r="EM35" s="540">
        <v>2</v>
      </c>
      <c r="EN35" s="540">
        <v>-1</v>
      </c>
      <c r="EO35" s="541">
        <v>2</v>
      </c>
      <c r="EP35" s="540">
        <v>0</v>
      </c>
      <c r="EQ35" s="540">
        <v>0</v>
      </c>
      <c r="ER35" s="540">
        <v>0</v>
      </c>
      <c r="ES35" s="540">
        <v>-1</v>
      </c>
      <c r="ET35" s="541">
        <v>0</v>
      </c>
      <c r="EU35" s="464">
        <v>1</v>
      </c>
      <c r="EV35" s="465">
        <v>0</v>
      </c>
      <c r="EW35" s="465">
        <v>1</v>
      </c>
      <c r="EX35" s="465">
        <v>0</v>
      </c>
      <c r="EY35" s="466">
        <v>0</v>
      </c>
      <c r="EZ35" s="841" t="s">
        <v>417</v>
      </c>
      <c r="FA35" s="842"/>
      <c r="FB35" s="842"/>
      <c r="FC35" s="842"/>
      <c r="FD35" s="843"/>
      <c r="FE35" s="841" t="s">
        <v>646</v>
      </c>
      <c r="FF35" s="842"/>
      <c r="FG35" s="842"/>
      <c r="FH35" s="842"/>
      <c r="FI35" s="843"/>
      <c r="FJ35" s="785"/>
      <c r="FK35" s="785"/>
      <c r="FL35" s="785"/>
      <c r="FM35" s="785"/>
      <c r="FN35" s="785"/>
    </row>
    <row r="36" spans="1:170" s="457" customFormat="1">
      <c r="A36" s="167">
        <v>29</v>
      </c>
      <c r="B36" s="294">
        <v>43091</v>
      </c>
      <c r="C36" s="408" t="s">
        <v>80</v>
      </c>
      <c r="D36" s="292" t="s">
        <v>127</v>
      </c>
      <c r="E36" s="159" t="s">
        <v>368</v>
      </c>
      <c r="F36" s="844" t="s">
        <v>379</v>
      </c>
      <c r="G36" s="845"/>
      <c r="H36" s="845"/>
      <c r="I36" s="845"/>
      <c r="J36" s="846"/>
      <c r="K36" s="630">
        <v>0</v>
      </c>
      <c r="L36" s="540">
        <v>0</v>
      </c>
      <c r="M36" s="540">
        <v>0</v>
      </c>
      <c r="N36" s="540">
        <v>0</v>
      </c>
      <c r="O36" s="541">
        <v>0</v>
      </c>
      <c r="P36" s="630">
        <v>0</v>
      </c>
      <c r="Q36" s="630">
        <v>0</v>
      </c>
      <c r="R36" s="630">
        <v>0</v>
      </c>
      <c r="S36" s="630">
        <v>-1</v>
      </c>
      <c r="T36" s="631">
        <v>0</v>
      </c>
      <c r="U36" s="727">
        <v>0</v>
      </c>
      <c r="V36" s="727">
        <v>1</v>
      </c>
      <c r="W36" s="727">
        <v>1</v>
      </c>
      <c r="X36" s="727">
        <v>0</v>
      </c>
      <c r="Y36" s="728">
        <v>2</v>
      </c>
      <c r="Z36" s="465">
        <v>0</v>
      </c>
      <c r="AA36" s="465">
        <v>0</v>
      </c>
      <c r="AB36" s="465">
        <v>0</v>
      </c>
      <c r="AC36" s="465">
        <v>1</v>
      </c>
      <c r="AD36" s="634">
        <v>0</v>
      </c>
      <c r="AE36" s="847" t="s">
        <v>379</v>
      </c>
      <c r="AF36" s="848"/>
      <c r="AG36" s="848"/>
      <c r="AH36" s="848"/>
      <c r="AI36" s="849"/>
      <c r="AJ36" s="540">
        <v>0</v>
      </c>
      <c r="AK36" s="540">
        <v>0</v>
      </c>
      <c r="AL36" s="540">
        <v>0</v>
      </c>
      <c r="AM36" s="540">
        <v>2</v>
      </c>
      <c r="AN36" s="541">
        <v>0</v>
      </c>
      <c r="AO36" s="709">
        <v>0</v>
      </c>
      <c r="AP36" s="709">
        <v>0</v>
      </c>
      <c r="AQ36" s="709">
        <v>0</v>
      </c>
      <c r="AR36" s="709">
        <v>-1</v>
      </c>
      <c r="AS36" s="752">
        <v>0</v>
      </c>
      <c r="AT36" s="547">
        <v>0</v>
      </c>
      <c r="AU36" s="547">
        <v>0</v>
      </c>
      <c r="AV36" s="547">
        <v>0</v>
      </c>
      <c r="AW36" s="547">
        <v>-3</v>
      </c>
      <c r="AX36" s="541">
        <v>2</v>
      </c>
      <c r="AY36" s="540">
        <v>1</v>
      </c>
      <c r="AZ36" s="540">
        <v>0</v>
      </c>
      <c r="BA36" s="540">
        <v>1</v>
      </c>
      <c r="BB36" s="540">
        <v>0</v>
      </c>
      <c r="BC36" s="541">
        <v>0</v>
      </c>
      <c r="BD36" s="540">
        <v>0</v>
      </c>
      <c r="BE36" s="540">
        <v>1</v>
      </c>
      <c r="BF36" s="540">
        <v>1</v>
      </c>
      <c r="BG36" s="540">
        <v>1</v>
      </c>
      <c r="BH36" s="541">
        <v>0</v>
      </c>
      <c r="BI36" s="751">
        <v>1</v>
      </c>
      <c r="BJ36" s="751">
        <v>0</v>
      </c>
      <c r="BK36" s="751">
        <v>1</v>
      </c>
      <c r="BL36" s="751">
        <v>1</v>
      </c>
      <c r="BM36" s="748">
        <v>0</v>
      </c>
      <c r="BN36" s="650">
        <v>1</v>
      </c>
      <c r="BO36" s="650">
        <v>0</v>
      </c>
      <c r="BP36" s="650">
        <v>1</v>
      </c>
      <c r="BQ36" s="650">
        <v>1</v>
      </c>
      <c r="BR36" s="753">
        <v>2</v>
      </c>
      <c r="BS36" s="835" t="s">
        <v>380</v>
      </c>
      <c r="BT36" s="836"/>
      <c r="BU36" s="836"/>
      <c r="BV36" s="836"/>
      <c r="BW36" s="837"/>
      <c r="BX36" s="629">
        <v>0</v>
      </c>
      <c r="BY36" s="540">
        <v>0</v>
      </c>
      <c r="BZ36" s="540">
        <v>0</v>
      </c>
      <c r="CA36" s="540">
        <v>-3</v>
      </c>
      <c r="CB36" s="541">
        <v>0</v>
      </c>
      <c r="CC36" s="835" t="s">
        <v>634</v>
      </c>
      <c r="CD36" s="836"/>
      <c r="CE36" s="836"/>
      <c r="CF36" s="836"/>
      <c r="CG36" s="837"/>
      <c r="CH36" s="835" t="s">
        <v>380</v>
      </c>
      <c r="CI36" s="860"/>
      <c r="CJ36" s="860"/>
      <c r="CK36" s="860"/>
      <c r="CL36" s="837"/>
      <c r="CM36" s="835" t="s">
        <v>417</v>
      </c>
      <c r="CN36" s="860"/>
      <c r="CO36" s="860"/>
      <c r="CP36" s="860"/>
      <c r="CQ36" s="837"/>
      <c r="CR36" s="835" t="s">
        <v>380</v>
      </c>
      <c r="CS36" s="860"/>
      <c r="CT36" s="860"/>
      <c r="CU36" s="860"/>
      <c r="CV36" s="837"/>
      <c r="CW36" s="835" t="s">
        <v>380</v>
      </c>
      <c r="CX36" s="860"/>
      <c r="CY36" s="860"/>
      <c r="CZ36" s="860"/>
      <c r="DA36" s="837"/>
      <c r="DB36" s="762">
        <v>0</v>
      </c>
      <c r="DC36" s="762">
        <v>0</v>
      </c>
      <c r="DD36" s="762">
        <v>0</v>
      </c>
      <c r="DE36" s="762">
        <v>-1</v>
      </c>
      <c r="DF36" s="764">
        <v>0</v>
      </c>
      <c r="DG36" s="464">
        <v>0</v>
      </c>
      <c r="DH36" s="465">
        <v>1</v>
      </c>
      <c r="DI36" s="465">
        <v>1</v>
      </c>
      <c r="DJ36" s="465">
        <v>0</v>
      </c>
      <c r="DK36" s="466">
        <v>0</v>
      </c>
      <c r="DL36" s="838" t="s">
        <v>379</v>
      </c>
      <c r="DM36" s="839"/>
      <c r="DN36" s="839"/>
      <c r="DO36" s="839"/>
      <c r="DP36" s="840"/>
      <c r="DQ36" s="540">
        <v>0</v>
      </c>
      <c r="DR36" s="540">
        <v>1</v>
      </c>
      <c r="DS36" s="540">
        <v>1</v>
      </c>
      <c r="DT36" s="540">
        <v>-2</v>
      </c>
      <c r="DU36" s="541">
        <v>2</v>
      </c>
      <c r="DV36" s="835" t="s">
        <v>380</v>
      </c>
      <c r="DW36" s="860"/>
      <c r="DX36" s="860"/>
      <c r="DY36" s="860"/>
      <c r="DZ36" s="837"/>
      <c r="EA36" s="835" t="s">
        <v>648</v>
      </c>
      <c r="EB36" s="836"/>
      <c r="EC36" s="836"/>
      <c r="ED36" s="836"/>
      <c r="EE36" s="837"/>
      <c r="EF36" s="835" t="s">
        <v>635</v>
      </c>
      <c r="EG36" s="836"/>
      <c r="EH36" s="836"/>
      <c r="EI36" s="836"/>
      <c r="EJ36" s="837"/>
      <c r="EK36" s="540">
        <v>0</v>
      </c>
      <c r="EL36" s="540">
        <v>0</v>
      </c>
      <c r="EM36" s="540">
        <v>0</v>
      </c>
      <c r="EN36" s="540">
        <v>-1</v>
      </c>
      <c r="EO36" s="541">
        <v>0</v>
      </c>
      <c r="EP36" s="540">
        <v>0</v>
      </c>
      <c r="EQ36" s="540">
        <v>0</v>
      </c>
      <c r="ER36" s="540">
        <v>0</v>
      </c>
      <c r="ES36" s="540">
        <v>0</v>
      </c>
      <c r="ET36" s="541">
        <v>0</v>
      </c>
      <c r="EU36" s="464">
        <v>0</v>
      </c>
      <c r="EV36" s="465">
        <v>1</v>
      </c>
      <c r="EW36" s="465">
        <v>1</v>
      </c>
      <c r="EX36" s="465">
        <v>0</v>
      </c>
      <c r="EY36" s="466">
        <v>0</v>
      </c>
      <c r="EZ36" s="841" t="s">
        <v>417</v>
      </c>
      <c r="FA36" s="842"/>
      <c r="FB36" s="842"/>
      <c r="FC36" s="842"/>
      <c r="FD36" s="843"/>
      <c r="FE36" s="841" t="s">
        <v>646</v>
      </c>
      <c r="FF36" s="842"/>
      <c r="FG36" s="842"/>
      <c r="FH36" s="842"/>
      <c r="FI36" s="843"/>
      <c r="FJ36" s="785"/>
      <c r="FK36" s="785"/>
      <c r="FL36" s="785"/>
      <c r="FM36" s="785"/>
      <c r="FN36" s="785"/>
    </row>
    <row r="37" spans="1:170" s="457" customFormat="1">
      <c r="A37" s="168">
        <v>30</v>
      </c>
      <c r="B37" s="295">
        <v>43092</v>
      </c>
      <c r="C37" s="407" t="s">
        <v>232</v>
      </c>
      <c r="D37" s="293" t="s">
        <v>188</v>
      </c>
      <c r="E37" s="162" t="s">
        <v>464</v>
      </c>
      <c r="F37" s="671" t="s">
        <v>359</v>
      </c>
      <c r="G37" s="671" t="s">
        <v>359</v>
      </c>
      <c r="H37" s="671" t="s">
        <v>359</v>
      </c>
      <c r="I37" s="671" t="s">
        <v>512</v>
      </c>
      <c r="J37" s="774">
        <v>0</v>
      </c>
      <c r="K37" s="853" t="s">
        <v>380</v>
      </c>
      <c r="L37" s="854"/>
      <c r="M37" s="854"/>
      <c r="N37" s="854"/>
      <c r="O37" s="855"/>
      <c r="P37" s="636">
        <v>0</v>
      </c>
      <c r="Q37" s="636">
        <v>1</v>
      </c>
      <c r="R37" s="636">
        <v>1</v>
      </c>
      <c r="S37" s="636">
        <v>1</v>
      </c>
      <c r="T37" s="637">
        <v>2</v>
      </c>
      <c r="U37" s="724">
        <v>0</v>
      </c>
      <c r="V37" s="724">
        <v>0</v>
      </c>
      <c r="W37" s="724">
        <v>0</v>
      </c>
      <c r="X37" s="724">
        <v>0</v>
      </c>
      <c r="Y37" s="756">
        <v>0</v>
      </c>
      <c r="Z37" s="847" t="s">
        <v>380</v>
      </c>
      <c r="AA37" s="848"/>
      <c r="AB37" s="848"/>
      <c r="AC37" s="848"/>
      <c r="AD37" s="849"/>
      <c r="AE37" s="743">
        <v>0</v>
      </c>
      <c r="AF37" s="743">
        <v>0</v>
      </c>
      <c r="AG37" s="743">
        <v>0</v>
      </c>
      <c r="AH37" s="743">
        <v>0</v>
      </c>
      <c r="AI37" s="754">
        <v>0</v>
      </c>
      <c r="AJ37" s="642">
        <v>1</v>
      </c>
      <c r="AK37" s="642">
        <v>1</v>
      </c>
      <c r="AL37" s="642">
        <v>2</v>
      </c>
      <c r="AM37" s="642">
        <v>2</v>
      </c>
      <c r="AN37" s="640">
        <v>0</v>
      </c>
      <c r="AO37" s="707">
        <v>0</v>
      </c>
      <c r="AP37" s="707">
        <v>0</v>
      </c>
      <c r="AQ37" s="707">
        <v>0</v>
      </c>
      <c r="AR37" s="707">
        <v>0</v>
      </c>
      <c r="AS37" s="708">
        <v>0</v>
      </c>
      <c r="AT37" s="639">
        <v>0</v>
      </c>
      <c r="AU37" s="639">
        <v>0</v>
      </c>
      <c r="AV37" s="639">
        <v>0</v>
      </c>
      <c r="AW37" s="639">
        <v>0</v>
      </c>
      <c r="AX37" s="640">
        <v>7</v>
      </c>
      <c r="AY37" s="642">
        <v>0</v>
      </c>
      <c r="AZ37" s="642">
        <v>0</v>
      </c>
      <c r="BA37" s="642">
        <v>0</v>
      </c>
      <c r="BB37" s="642">
        <v>-1</v>
      </c>
      <c r="BC37" s="640">
        <v>0</v>
      </c>
      <c r="BD37" s="642">
        <v>0</v>
      </c>
      <c r="BE37" s="642">
        <v>0</v>
      </c>
      <c r="BF37" s="642">
        <v>0</v>
      </c>
      <c r="BG37" s="642">
        <v>0</v>
      </c>
      <c r="BH37" s="640">
        <v>0</v>
      </c>
      <c r="BI37" s="749">
        <v>0</v>
      </c>
      <c r="BJ37" s="749">
        <v>0</v>
      </c>
      <c r="BK37" s="749">
        <v>0</v>
      </c>
      <c r="BL37" s="749">
        <v>0</v>
      </c>
      <c r="BM37" s="757">
        <v>0</v>
      </c>
      <c r="BN37" s="653">
        <v>0</v>
      </c>
      <c r="BO37" s="653">
        <v>1</v>
      </c>
      <c r="BP37" s="653">
        <v>1</v>
      </c>
      <c r="BQ37" s="653">
        <v>1</v>
      </c>
      <c r="BR37" s="655">
        <v>2</v>
      </c>
      <c r="BS37" s="850" t="s">
        <v>380</v>
      </c>
      <c r="BT37" s="856"/>
      <c r="BU37" s="856"/>
      <c r="BV37" s="856"/>
      <c r="BW37" s="852"/>
      <c r="BX37" s="755">
        <v>1</v>
      </c>
      <c r="BY37" s="642">
        <v>0</v>
      </c>
      <c r="BZ37" s="642">
        <v>1</v>
      </c>
      <c r="CA37" s="642">
        <v>0</v>
      </c>
      <c r="CB37" s="640">
        <v>5</v>
      </c>
      <c r="CC37" s="850" t="s">
        <v>634</v>
      </c>
      <c r="CD37" s="856"/>
      <c r="CE37" s="856"/>
      <c r="CF37" s="856"/>
      <c r="CG37" s="852"/>
      <c r="CH37" s="850" t="s">
        <v>380</v>
      </c>
      <c r="CI37" s="851"/>
      <c r="CJ37" s="851"/>
      <c r="CK37" s="851"/>
      <c r="CL37" s="852"/>
      <c r="CM37" s="850" t="s">
        <v>417</v>
      </c>
      <c r="CN37" s="851"/>
      <c r="CO37" s="851"/>
      <c r="CP37" s="851"/>
      <c r="CQ37" s="852"/>
      <c r="CR37" s="850" t="s">
        <v>380</v>
      </c>
      <c r="CS37" s="851"/>
      <c r="CT37" s="851"/>
      <c r="CU37" s="851"/>
      <c r="CV37" s="852"/>
      <c r="CW37" s="850" t="s">
        <v>380</v>
      </c>
      <c r="CX37" s="851"/>
      <c r="CY37" s="851"/>
      <c r="CZ37" s="851"/>
      <c r="DA37" s="852"/>
      <c r="DB37" s="768">
        <v>0</v>
      </c>
      <c r="DC37" s="768">
        <v>0</v>
      </c>
      <c r="DD37" s="768">
        <v>0</v>
      </c>
      <c r="DE37" s="768">
        <v>0</v>
      </c>
      <c r="DF37" s="766">
        <v>0</v>
      </c>
      <c r="DG37" s="632">
        <v>0</v>
      </c>
      <c r="DH37" s="633">
        <v>0</v>
      </c>
      <c r="DI37" s="633">
        <v>0</v>
      </c>
      <c r="DJ37" s="633">
        <v>1</v>
      </c>
      <c r="DK37" s="634">
        <v>2</v>
      </c>
      <c r="DL37" s="847" t="s">
        <v>379</v>
      </c>
      <c r="DM37" s="848"/>
      <c r="DN37" s="848"/>
      <c r="DO37" s="848"/>
      <c r="DP37" s="849"/>
      <c r="DQ37" s="642">
        <v>0</v>
      </c>
      <c r="DR37" s="642">
        <v>0</v>
      </c>
      <c r="DS37" s="642">
        <v>0</v>
      </c>
      <c r="DT37" s="642">
        <v>1</v>
      </c>
      <c r="DU37" s="640">
        <v>0</v>
      </c>
      <c r="DV37" s="850" t="s">
        <v>380</v>
      </c>
      <c r="DW37" s="851"/>
      <c r="DX37" s="851"/>
      <c r="DY37" s="851"/>
      <c r="DZ37" s="852"/>
      <c r="EA37" s="850" t="s">
        <v>647</v>
      </c>
      <c r="EB37" s="856"/>
      <c r="EC37" s="856"/>
      <c r="ED37" s="856"/>
      <c r="EE37" s="852"/>
      <c r="EF37" s="850" t="s">
        <v>635</v>
      </c>
      <c r="EG37" s="856"/>
      <c r="EH37" s="856"/>
      <c r="EI37" s="856"/>
      <c r="EJ37" s="852"/>
      <c r="EK37" s="642">
        <v>0</v>
      </c>
      <c r="EL37" s="642">
        <v>0</v>
      </c>
      <c r="EM37" s="642">
        <v>0</v>
      </c>
      <c r="EN37" s="642">
        <v>1</v>
      </c>
      <c r="EO37" s="640">
        <v>0</v>
      </c>
      <c r="EP37" s="642">
        <v>0</v>
      </c>
      <c r="EQ37" s="642">
        <v>0</v>
      </c>
      <c r="ER37" s="642">
        <v>0</v>
      </c>
      <c r="ES37" s="642">
        <v>1</v>
      </c>
      <c r="ET37" s="640">
        <v>0</v>
      </c>
      <c r="EU37" s="632">
        <v>0</v>
      </c>
      <c r="EV37" s="633">
        <v>0</v>
      </c>
      <c r="EW37" s="633">
        <v>0</v>
      </c>
      <c r="EX37" s="633">
        <v>-1</v>
      </c>
      <c r="EY37" s="634">
        <v>2</v>
      </c>
      <c r="EZ37" s="853" t="s">
        <v>417</v>
      </c>
      <c r="FA37" s="854"/>
      <c r="FB37" s="854"/>
      <c r="FC37" s="854"/>
      <c r="FD37" s="855"/>
      <c r="FE37" s="841" t="s">
        <v>646</v>
      </c>
      <c r="FF37" s="842"/>
      <c r="FG37" s="842"/>
      <c r="FH37" s="842"/>
      <c r="FI37" s="843"/>
      <c r="FJ37" s="786"/>
      <c r="FK37" s="786"/>
      <c r="FL37" s="786"/>
      <c r="FM37" s="786"/>
      <c r="FN37" s="786"/>
    </row>
    <row r="38" spans="1:170" s="457" customFormat="1">
      <c r="A38" s="167">
        <v>31</v>
      </c>
      <c r="B38" s="294">
        <v>43096</v>
      </c>
      <c r="C38" s="408" t="s">
        <v>274</v>
      </c>
      <c r="D38" s="292" t="s">
        <v>56</v>
      </c>
      <c r="E38" s="159" t="s">
        <v>492</v>
      </c>
      <c r="F38" s="844" t="s">
        <v>379</v>
      </c>
      <c r="G38" s="845"/>
      <c r="H38" s="845"/>
      <c r="I38" s="845"/>
      <c r="J38" s="846"/>
      <c r="K38" s="630">
        <v>0</v>
      </c>
      <c r="L38" s="630">
        <v>0</v>
      </c>
      <c r="M38" s="630">
        <v>0</v>
      </c>
      <c r="N38" s="630">
        <v>-1</v>
      </c>
      <c r="O38" s="631">
        <v>0</v>
      </c>
      <c r="P38" s="630">
        <v>1</v>
      </c>
      <c r="Q38" s="630">
        <v>0</v>
      </c>
      <c r="R38" s="630">
        <v>1</v>
      </c>
      <c r="S38" s="630">
        <v>3</v>
      </c>
      <c r="T38" s="631">
        <v>0</v>
      </c>
      <c r="U38" s="727">
        <v>1</v>
      </c>
      <c r="V38" s="727">
        <v>1</v>
      </c>
      <c r="W38" s="727">
        <v>2</v>
      </c>
      <c r="X38" s="727">
        <v>3</v>
      </c>
      <c r="Y38" s="728">
        <v>2</v>
      </c>
      <c r="Z38" s="838" t="s">
        <v>380</v>
      </c>
      <c r="AA38" s="839"/>
      <c r="AB38" s="839"/>
      <c r="AC38" s="839"/>
      <c r="AD38" s="840"/>
      <c r="AE38" s="777">
        <v>0</v>
      </c>
      <c r="AF38" s="777">
        <v>0</v>
      </c>
      <c r="AG38" s="777">
        <v>0</v>
      </c>
      <c r="AH38" s="777">
        <v>-1</v>
      </c>
      <c r="AI38" s="742">
        <v>0</v>
      </c>
      <c r="AJ38" s="835" t="s">
        <v>380</v>
      </c>
      <c r="AK38" s="860"/>
      <c r="AL38" s="860"/>
      <c r="AM38" s="860"/>
      <c r="AN38" s="837"/>
      <c r="AO38" s="835" t="s">
        <v>380</v>
      </c>
      <c r="AP38" s="836"/>
      <c r="AQ38" s="836"/>
      <c r="AR38" s="836"/>
      <c r="AS38" s="837"/>
      <c r="AT38" s="547">
        <v>0</v>
      </c>
      <c r="AU38" s="547">
        <v>1</v>
      </c>
      <c r="AV38" s="547">
        <v>1</v>
      </c>
      <c r="AW38" s="547">
        <v>-1</v>
      </c>
      <c r="AX38" s="776">
        <v>0</v>
      </c>
      <c r="AY38" s="540">
        <v>1</v>
      </c>
      <c r="AZ38" s="540">
        <v>0</v>
      </c>
      <c r="BA38" s="540">
        <v>1</v>
      </c>
      <c r="BB38" s="540">
        <v>1</v>
      </c>
      <c r="BC38" s="541">
        <v>0</v>
      </c>
      <c r="BD38" s="540">
        <v>0</v>
      </c>
      <c r="BE38" s="540">
        <v>1</v>
      </c>
      <c r="BF38" s="540">
        <v>1</v>
      </c>
      <c r="BG38" s="540">
        <v>1</v>
      </c>
      <c r="BH38" s="541">
        <v>0</v>
      </c>
      <c r="BI38" s="835" t="s">
        <v>379</v>
      </c>
      <c r="BJ38" s="836"/>
      <c r="BK38" s="836"/>
      <c r="BL38" s="836"/>
      <c r="BM38" s="837"/>
      <c r="BN38" s="650">
        <v>0</v>
      </c>
      <c r="BO38" s="650">
        <v>1</v>
      </c>
      <c r="BP38" s="650">
        <v>1</v>
      </c>
      <c r="BQ38" s="650">
        <v>0</v>
      </c>
      <c r="BR38" s="780">
        <v>10</v>
      </c>
      <c r="BS38" s="835" t="s">
        <v>380</v>
      </c>
      <c r="BT38" s="836"/>
      <c r="BU38" s="836"/>
      <c r="BV38" s="836"/>
      <c r="BW38" s="837"/>
      <c r="BX38" s="629">
        <v>0</v>
      </c>
      <c r="BY38" s="465">
        <v>0</v>
      </c>
      <c r="BZ38" s="465">
        <v>0</v>
      </c>
      <c r="CA38" s="465">
        <v>0</v>
      </c>
      <c r="CB38" s="466">
        <v>0</v>
      </c>
      <c r="CC38" s="769">
        <v>0</v>
      </c>
      <c r="CD38" s="769">
        <v>0</v>
      </c>
      <c r="CE38" s="769">
        <v>0</v>
      </c>
      <c r="CF38" s="769">
        <v>0</v>
      </c>
      <c r="CG38" s="778">
        <v>4</v>
      </c>
      <c r="CH38" s="835" t="s">
        <v>380</v>
      </c>
      <c r="CI38" s="860"/>
      <c r="CJ38" s="860"/>
      <c r="CK38" s="860"/>
      <c r="CL38" s="837"/>
      <c r="CM38" s="835" t="s">
        <v>417</v>
      </c>
      <c r="CN38" s="860"/>
      <c r="CO38" s="860"/>
      <c r="CP38" s="860"/>
      <c r="CQ38" s="837"/>
      <c r="CR38" s="835" t="s">
        <v>380</v>
      </c>
      <c r="CS38" s="860"/>
      <c r="CT38" s="860"/>
      <c r="CU38" s="860"/>
      <c r="CV38" s="837"/>
      <c r="CW38" s="835" t="s">
        <v>380</v>
      </c>
      <c r="CX38" s="860"/>
      <c r="CY38" s="860"/>
      <c r="CZ38" s="860"/>
      <c r="DA38" s="837"/>
      <c r="DB38" s="762">
        <v>0</v>
      </c>
      <c r="DC38" s="762">
        <v>1</v>
      </c>
      <c r="DD38" s="762">
        <v>1</v>
      </c>
      <c r="DE38" s="762">
        <v>1</v>
      </c>
      <c r="DF38" s="778">
        <v>15</v>
      </c>
      <c r="DG38" s="464">
        <v>0</v>
      </c>
      <c r="DH38" s="465">
        <v>1</v>
      </c>
      <c r="DI38" s="465">
        <v>1</v>
      </c>
      <c r="DJ38" s="465">
        <v>0</v>
      </c>
      <c r="DK38" s="466">
        <v>2</v>
      </c>
      <c r="DL38" s="716">
        <v>0</v>
      </c>
      <c r="DM38" s="716">
        <v>0</v>
      </c>
      <c r="DN38" s="716">
        <v>0</v>
      </c>
      <c r="DO38" s="716">
        <v>0</v>
      </c>
      <c r="DP38" s="778">
        <v>-2</v>
      </c>
      <c r="DQ38" s="540">
        <v>0</v>
      </c>
      <c r="DR38" s="540">
        <v>0</v>
      </c>
      <c r="DS38" s="540">
        <v>0</v>
      </c>
      <c r="DT38" s="540">
        <v>-2</v>
      </c>
      <c r="DU38" s="541">
        <v>10</v>
      </c>
      <c r="DV38" s="835" t="s">
        <v>380</v>
      </c>
      <c r="DW38" s="860"/>
      <c r="DX38" s="860"/>
      <c r="DY38" s="860"/>
      <c r="DZ38" s="837"/>
      <c r="EA38" s="835" t="s">
        <v>647</v>
      </c>
      <c r="EB38" s="836"/>
      <c r="EC38" s="836"/>
      <c r="ED38" s="836"/>
      <c r="EE38" s="837"/>
      <c r="EF38" s="771">
        <v>0</v>
      </c>
      <c r="EG38" s="771">
        <v>0</v>
      </c>
      <c r="EH38" s="771">
        <v>0</v>
      </c>
      <c r="EI38" s="771">
        <v>1</v>
      </c>
      <c r="EJ38" s="778">
        <v>0</v>
      </c>
      <c r="EK38" s="540">
        <v>0</v>
      </c>
      <c r="EL38" s="540">
        <v>0</v>
      </c>
      <c r="EM38" s="540">
        <v>0</v>
      </c>
      <c r="EN38" s="540">
        <v>-2</v>
      </c>
      <c r="EO38" s="541">
        <v>0</v>
      </c>
      <c r="EP38" s="540">
        <v>0</v>
      </c>
      <c r="EQ38" s="540">
        <v>0</v>
      </c>
      <c r="ER38" s="540">
        <v>0</v>
      </c>
      <c r="ES38" s="540">
        <v>-3</v>
      </c>
      <c r="ET38" s="541">
        <v>0</v>
      </c>
      <c r="EU38" s="464">
        <v>1</v>
      </c>
      <c r="EV38" s="465">
        <v>1</v>
      </c>
      <c r="EW38" s="465">
        <v>2</v>
      </c>
      <c r="EX38" s="465">
        <v>2</v>
      </c>
      <c r="EY38" s="466">
        <v>0</v>
      </c>
      <c r="EZ38" s="841" t="s">
        <v>417</v>
      </c>
      <c r="FA38" s="842"/>
      <c r="FB38" s="842"/>
      <c r="FC38" s="842"/>
      <c r="FD38" s="843"/>
      <c r="FE38" s="841" t="s">
        <v>646</v>
      </c>
      <c r="FF38" s="842"/>
      <c r="FG38" s="842"/>
      <c r="FH38" s="842"/>
      <c r="FI38" s="843"/>
      <c r="FJ38" s="785"/>
      <c r="FK38" s="785"/>
      <c r="FL38" s="785"/>
      <c r="FM38" s="785"/>
      <c r="FN38" s="785"/>
    </row>
    <row r="39" spans="1:170" s="457" customFormat="1">
      <c r="A39" s="167">
        <v>32</v>
      </c>
      <c r="B39" s="294">
        <v>43098</v>
      </c>
      <c r="C39" s="408" t="s">
        <v>274</v>
      </c>
      <c r="D39" s="293" t="s">
        <v>127</v>
      </c>
      <c r="E39" s="563" t="s">
        <v>357</v>
      </c>
      <c r="F39" s="790" t="s">
        <v>359</v>
      </c>
      <c r="G39" s="791" t="s">
        <v>359</v>
      </c>
      <c r="H39" s="791" t="s">
        <v>359</v>
      </c>
      <c r="I39" s="791" t="s">
        <v>359</v>
      </c>
      <c r="J39" s="792" t="s">
        <v>359</v>
      </c>
      <c r="K39" s="630">
        <v>0</v>
      </c>
      <c r="L39" s="630">
        <v>0</v>
      </c>
      <c r="M39" s="630">
        <v>0</v>
      </c>
      <c r="N39" s="630">
        <v>-1</v>
      </c>
      <c r="O39" s="631">
        <v>2</v>
      </c>
      <c r="P39" s="464">
        <v>0</v>
      </c>
      <c r="Q39" s="465">
        <v>0</v>
      </c>
      <c r="R39" s="465">
        <v>0</v>
      </c>
      <c r="S39" s="465">
        <v>-1</v>
      </c>
      <c r="T39" s="466">
        <v>0</v>
      </c>
      <c r="U39" s="726">
        <v>0</v>
      </c>
      <c r="V39" s="726">
        <v>0</v>
      </c>
      <c r="W39" s="726">
        <v>0</v>
      </c>
      <c r="X39" s="726">
        <v>0</v>
      </c>
      <c r="Y39" s="728">
        <v>2</v>
      </c>
      <c r="Z39" s="838" t="s">
        <v>380</v>
      </c>
      <c r="AA39" s="839"/>
      <c r="AB39" s="839"/>
      <c r="AC39" s="839"/>
      <c r="AD39" s="840"/>
      <c r="AE39" s="793">
        <v>0</v>
      </c>
      <c r="AF39" s="793">
        <v>0</v>
      </c>
      <c r="AG39" s="793">
        <v>0</v>
      </c>
      <c r="AH39" s="793">
        <v>0</v>
      </c>
      <c r="AI39" s="742">
        <v>0</v>
      </c>
      <c r="AJ39" s="835" t="s">
        <v>380</v>
      </c>
      <c r="AK39" s="860"/>
      <c r="AL39" s="860"/>
      <c r="AM39" s="860"/>
      <c r="AN39" s="837"/>
      <c r="AO39" s="835" t="s">
        <v>380</v>
      </c>
      <c r="AP39" s="836"/>
      <c r="AQ39" s="836"/>
      <c r="AR39" s="836"/>
      <c r="AS39" s="837"/>
      <c r="AT39" s="547">
        <v>1</v>
      </c>
      <c r="AU39" s="547">
        <v>0</v>
      </c>
      <c r="AV39" s="547">
        <v>1</v>
      </c>
      <c r="AW39" s="547">
        <v>0</v>
      </c>
      <c r="AX39" s="640">
        <v>0</v>
      </c>
      <c r="AY39" s="835" t="s">
        <v>380</v>
      </c>
      <c r="AZ39" s="860"/>
      <c r="BA39" s="860"/>
      <c r="BB39" s="860"/>
      <c r="BC39" s="837"/>
      <c r="BD39" s="835" t="s">
        <v>380</v>
      </c>
      <c r="BE39" s="860"/>
      <c r="BF39" s="860"/>
      <c r="BG39" s="860"/>
      <c r="BH39" s="837"/>
      <c r="BI39" s="835" t="s">
        <v>379</v>
      </c>
      <c r="BJ39" s="836"/>
      <c r="BK39" s="836"/>
      <c r="BL39" s="836"/>
      <c r="BM39" s="837"/>
      <c r="BN39" s="650">
        <v>0</v>
      </c>
      <c r="BO39" s="650">
        <v>1</v>
      </c>
      <c r="BP39" s="650">
        <v>1</v>
      </c>
      <c r="BQ39" s="650">
        <v>0</v>
      </c>
      <c r="BR39" s="789">
        <v>0</v>
      </c>
      <c r="BS39" s="835" t="s">
        <v>380</v>
      </c>
      <c r="BT39" s="836"/>
      <c r="BU39" s="836"/>
      <c r="BV39" s="836"/>
      <c r="BW39" s="837"/>
      <c r="BX39" s="841" t="s">
        <v>379</v>
      </c>
      <c r="BY39" s="842"/>
      <c r="BZ39" s="842"/>
      <c r="CA39" s="842"/>
      <c r="CB39" s="843"/>
      <c r="CC39" s="771">
        <v>0</v>
      </c>
      <c r="CD39" s="771">
        <v>0</v>
      </c>
      <c r="CE39" s="771">
        <v>0</v>
      </c>
      <c r="CF39" s="771">
        <v>0</v>
      </c>
      <c r="CG39" s="778">
        <v>0</v>
      </c>
      <c r="CH39" s="835" t="s">
        <v>380</v>
      </c>
      <c r="CI39" s="860"/>
      <c r="CJ39" s="860"/>
      <c r="CK39" s="860"/>
      <c r="CL39" s="837"/>
      <c r="CM39" s="838" t="s">
        <v>417</v>
      </c>
      <c r="CN39" s="839"/>
      <c r="CO39" s="839"/>
      <c r="CP39" s="839"/>
      <c r="CQ39" s="840"/>
      <c r="CR39" s="464">
        <v>0</v>
      </c>
      <c r="CS39" s="465">
        <v>0</v>
      </c>
      <c r="CT39" s="465">
        <v>0</v>
      </c>
      <c r="CU39" s="465">
        <v>-1</v>
      </c>
      <c r="CV39" s="466">
        <v>0</v>
      </c>
      <c r="CW39" s="838" t="s">
        <v>380</v>
      </c>
      <c r="CX39" s="839"/>
      <c r="CY39" s="839"/>
      <c r="CZ39" s="839"/>
      <c r="DA39" s="840"/>
      <c r="DB39" s="763">
        <v>0</v>
      </c>
      <c r="DC39" s="763">
        <v>0</v>
      </c>
      <c r="DD39" s="763">
        <v>0</v>
      </c>
      <c r="DE39" s="763">
        <v>-1</v>
      </c>
      <c r="DF39" s="794">
        <v>0</v>
      </c>
      <c r="DG39" s="464">
        <v>0</v>
      </c>
      <c r="DH39" s="465">
        <v>0</v>
      </c>
      <c r="DI39" s="465">
        <v>0</v>
      </c>
      <c r="DJ39" s="465">
        <v>-1</v>
      </c>
      <c r="DK39" s="466">
        <v>0</v>
      </c>
      <c r="DL39" s="838" t="s">
        <v>379</v>
      </c>
      <c r="DM39" s="839"/>
      <c r="DN39" s="839"/>
      <c r="DO39" s="839"/>
      <c r="DP39" s="840"/>
      <c r="DQ39" s="540">
        <v>0</v>
      </c>
      <c r="DR39" s="540">
        <v>0</v>
      </c>
      <c r="DS39" s="540">
        <v>0</v>
      </c>
      <c r="DT39" s="540">
        <v>-2</v>
      </c>
      <c r="DU39" s="541">
        <v>0</v>
      </c>
      <c r="DV39" s="835" t="s">
        <v>380</v>
      </c>
      <c r="DW39" s="860"/>
      <c r="DX39" s="860"/>
      <c r="DY39" s="860"/>
      <c r="DZ39" s="837"/>
      <c r="EA39" s="787">
        <v>0</v>
      </c>
      <c r="EB39" s="787">
        <v>0</v>
      </c>
      <c r="EC39" s="787">
        <v>0</v>
      </c>
      <c r="ED39" s="787">
        <v>-1</v>
      </c>
      <c r="EE39" s="784">
        <v>0</v>
      </c>
      <c r="EF39" s="771">
        <v>0</v>
      </c>
      <c r="EG39" s="771">
        <v>0</v>
      </c>
      <c r="EH39" s="771">
        <v>0</v>
      </c>
      <c r="EI39" s="771">
        <v>0</v>
      </c>
      <c r="EJ39" s="778">
        <v>0</v>
      </c>
      <c r="EK39" s="540">
        <v>0</v>
      </c>
      <c r="EL39" s="540">
        <v>1</v>
      </c>
      <c r="EM39" s="540">
        <v>1</v>
      </c>
      <c r="EN39" s="540">
        <v>0</v>
      </c>
      <c r="EO39" s="541">
        <v>0</v>
      </c>
      <c r="EP39" s="540">
        <v>0</v>
      </c>
      <c r="EQ39" s="540">
        <v>0</v>
      </c>
      <c r="ER39" s="540">
        <v>0</v>
      </c>
      <c r="ES39" s="540">
        <v>-1</v>
      </c>
      <c r="ET39" s="541">
        <v>0</v>
      </c>
      <c r="EU39" s="540">
        <v>0</v>
      </c>
      <c r="EV39" s="540">
        <v>0</v>
      </c>
      <c r="EW39" s="540">
        <v>0</v>
      </c>
      <c r="EX39" s="540">
        <v>-1</v>
      </c>
      <c r="EY39" s="541">
        <v>0</v>
      </c>
      <c r="EZ39" s="841" t="s">
        <v>417</v>
      </c>
      <c r="FA39" s="842"/>
      <c r="FB39" s="842"/>
      <c r="FC39" s="842"/>
      <c r="FD39" s="843"/>
      <c r="FE39" s="788">
        <v>0</v>
      </c>
      <c r="FF39" s="788">
        <v>0</v>
      </c>
      <c r="FG39" s="788">
        <v>0</v>
      </c>
      <c r="FH39" s="788">
        <v>0</v>
      </c>
      <c r="FI39" s="789">
        <v>0</v>
      </c>
      <c r="FJ39" s="787"/>
      <c r="FK39" s="787"/>
      <c r="FL39" s="787"/>
      <c r="FM39" s="787"/>
      <c r="FN39" s="787"/>
    </row>
    <row r="40" spans="1:170" s="458" customFormat="1">
      <c r="A40" s="168">
        <v>33</v>
      </c>
      <c r="B40" s="295">
        <v>43099</v>
      </c>
      <c r="C40" s="407" t="s">
        <v>232</v>
      </c>
      <c r="D40" s="293" t="s">
        <v>56</v>
      </c>
      <c r="E40" s="162" t="s">
        <v>397</v>
      </c>
      <c r="F40" s="671" t="s">
        <v>359</v>
      </c>
      <c r="G40" s="671" t="s">
        <v>359</v>
      </c>
      <c r="H40" s="671" t="s">
        <v>359</v>
      </c>
      <c r="I40" s="671" t="s">
        <v>359</v>
      </c>
      <c r="J40" s="799">
        <v>0</v>
      </c>
      <c r="K40" s="636">
        <v>0</v>
      </c>
      <c r="L40" s="636">
        <v>1</v>
      </c>
      <c r="M40" s="636">
        <v>1</v>
      </c>
      <c r="N40" s="636">
        <v>1</v>
      </c>
      <c r="O40" s="637">
        <v>0</v>
      </c>
      <c r="P40" s="632">
        <v>0</v>
      </c>
      <c r="Q40" s="633">
        <v>0</v>
      </c>
      <c r="R40" s="633">
        <v>0</v>
      </c>
      <c r="S40" s="633">
        <v>1</v>
      </c>
      <c r="T40" s="634">
        <v>0</v>
      </c>
      <c r="U40" s="729">
        <v>0</v>
      </c>
      <c r="V40" s="729">
        <v>0</v>
      </c>
      <c r="W40" s="729">
        <v>0</v>
      </c>
      <c r="X40" s="729">
        <v>0</v>
      </c>
      <c r="Y40" s="797">
        <v>0</v>
      </c>
      <c r="Z40" s="847" t="s">
        <v>380</v>
      </c>
      <c r="AA40" s="848"/>
      <c r="AB40" s="848"/>
      <c r="AC40" s="848"/>
      <c r="AD40" s="849"/>
      <c r="AE40" s="743">
        <v>0</v>
      </c>
      <c r="AF40" s="743">
        <v>0</v>
      </c>
      <c r="AG40" s="743">
        <v>0</v>
      </c>
      <c r="AH40" s="743">
        <v>0</v>
      </c>
      <c r="AI40" s="795">
        <v>0</v>
      </c>
      <c r="AJ40" s="850" t="s">
        <v>380</v>
      </c>
      <c r="AK40" s="851"/>
      <c r="AL40" s="851"/>
      <c r="AM40" s="851"/>
      <c r="AN40" s="852"/>
      <c r="AO40" s="850" t="s">
        <v>380</v>
      </c>
      <c r="AP40" s="856"/>
      <c r="AQ40" s="856"/>
      <c r="AR40" s="856"/>
      <c r="AS40" s="852"/>
      <c r="AT40" s="639">
        <v>0</v>
      </c>
      <c r="AU40" s="639">
        <v>0</v>
      </c>
      <c r="AV40" s="639">
        <v>0</v>
      </c>
      <c r="AW40" s="639">
        <v>0</v>
      </c>
      <c r="AX40" s="640">
        <v>0</v>
      </c>
      <c r="AY40" s="850" t="s">
        <v>380</v>
      </c>
      <c r="AZ40" s="851"/>
      <c r="BA40" s="851"/>
      <c r="BB40" s="851"/>
      <c r="BC40" s="852"/>
      <c r="BD40" s="850" t="s">
        <v>380</v>
      </c>
      <c r="BE40" s="851"/>
      <c r="BF40" s="851"/>
      <c r="BG40" s="851"/>
      <c r="BH40" s="852"/>
      <c r="BI40" s="749">
        <v>0</v>
      </c>
      <c r="BJ40" s="749">
        <v>0</v>
      </c>
      <c r="BK40" s="749">
        <v>0</v>
      </c>
      <c r="BL40" s="749">
        <v>0</v>
      </c>
      <c r="BM40" s="796">
        <v>2</v>
      </c>
      <c r="BN40" s="653">
        <v>0</v>
      </c>
      <c r="BO40" s="653">
        <v>0</v>
      </c>
      <c r="BP40" s="653">
        <v>0</v>
      </c>
      <c r="BQ40" s="653">
        <v>0</v>
      </c>
      <c r="BR40" s="655">
        <v>0</v>
      </c>
      <c r="BS40" s="850" t="s">
        <v>380</v>
      </c>
      <c r="BT40" s="856"/>
      <c r="BU40" s="856"/>
      <c r="BV40" s="856"/>
      <c r="BW40" s="852"/>
      <c r="BX40" s="841" t="s">
        <v>417</v>
      </c>
      <c r="BY40" s="842"/>
      <c r="BZ40" s="842"/>
      <c r="CA40" s="842"/>
      <c r="CB40" s="843"/>
      <c r="CC40" s="772">
        <v>0</v>
      </c>
      <c r="CD40" s="772">
        <v>0</v>
      </c>
      <c r="CE40" s="772">
        <v>0</v>
      </c>
      <c r="CF40" s="772">
        <v>0</v>
      </c>
      <c r="CG40" s="795">
        <v>2</v>
      </c>
      <c r="CH40" s="850" t="s">
        <v>380</v>
      </c>
      <c r="CI40" s="851"/>
      <c r="CJ40" s="851"/>
      <c r="CK40" s="851"/>
      <c r="CL40" s="852"/>
      <c r="CM40" s="847" t="s">
        <v>417</v>
      </c>
      <c r="CN40" s="848"/>
      <c r="CO40" s="848"/>
      <c r="CP40" s="848"/>
      <c r="CQ40" s="849"/>
      <c r="CR40" s="632">
        <v>0</v>
      </c>
      <c r="CS40" s="633">
        <v>1</v>
      </c>
      <c r="CT40" s="633">
        <v>1</v>
      </c>
      <c r="CU40" s="633">
        <v>0</v>
      </c>
      <c r="CV40" s="634">
        <v>4</v>
      </c>
      <c r="CW40" s="847" t="s">
        <v>380</v>
      </c>
      <c r="CX40" s="848"/>
      <c r="CY40" s="848"/>
      <c r="CZ40" s="848"/>
      <c r="DA40" s="849"/>
      <c r="DB40" s="765">
        <v>0</v>
      </c>
      <c r="DC40" s="765">
        <v>0</v>
      </c>
      <c r="DD40" s="765">
        <v>0</v>
      </c>
      <c r="DE40" s="765">
        <v>0</v>
      </c>
      <c r="DF40" s="766">
        <v>0</v>
      </c>
      <c r="DG40" s="632">
        <v>0</v>
      </c>
      <c r="DH40" s="633">
        <v>0</v>
      </c>
      <c r="DI40" s="633">
        <v>0</v>
      </c>
      <c r="DJ40" s="633">
        <v>0</v>
      </c>
      <c r="DK40" s="634">
        <v>0</v>
      </c>
      <c r="DL40" s="847" t="s">
        <v>379</v>
      </c>
      <c r="DM40" s="848"/>
      <c r="DN40" s="848"/>
      <c r="DO40" s="848"/>
      <c r="DP40" s="849"/>
      <c r="DQ40" s="850" t="s">
        <v>380</v>
      </c>
      <c r="DR40" s="851"/>
      <c r="DS40" s="851"/>
      <c r="DT40" s="851"/>
      <c r="DU40" s="852"/>
      <c r="DV40" s="850" t="s">
        <v>380</v>
      </c>
      <c r="DW40" s="851"/>
      <c r="DX40" s="851"/>
      <c r="DY40" s="851"/>
      <c r="DZ40" s="852"/>
      <c r="EA40" s="781">
        <v>1</v>
      </c>
      <c r="EB40" s="781">
        <v>0</v>
      </c>
      <c r="EC40" s="781">
        <v>1</v>
      </c>
      <c r="ED40" s="781">
        <v>0</v>
      </c>
      <c r="EE40" s="797">
        <v>5</v>
      </c>
      <c r="EF40" s="772">
        <v>0</v>
      </c>
      <c r="EG40" s="772">
        <v>0</v>
      </c>
      <c r="EH40" s="772">
        <v>0</v>
      </c>
      <c r="EI40" s="772">
        <v>0</v>
      </c>
      <c r="EJ40" s="778">
        <v>0</v>
      </c>
      <c r="EK40" s="642">
        <v>0</v>
      </c>
      <c r="EL40" s="642">
        <v>0</v>
      </c>
      <c r="EM40" s="642">
        <v>0</v>
      </c>
      <c r="EN40" s="642">
        <v>-1</v>
      </c>
      <c r="EO40" s="640">
        <v>0</v>
      </c>
      <c r="EP40" s="642">
        <v>0</v>
      </c>
      <c r="EQ40" s="642">
        <v>1</v>
      </c>
      <c r="ER40" s="642">
        <v>1</v>
      </c>
      <c r="ES40" s="642">
        <v>-1</v>
      </c>
      <c r="ET40" s="640">
        <v>0</v>
      </c>
      <c r="EU40" s="642">
        <v>1</v>
      </c>
      <c r="EV40" s="642">
        <v>0</v>
      </c>
      <c r="EW40" s="642">
        <v>1</v>
      </c>
      <c r="EX40" s="642">
        <v>0</v>
      </c>
      <c r="EY40" s="640">
        <v>0</v>
      </c>
      <c r="EZ40" s="853" t="s">
        <v>417</v>
      </c>
      <c r="FA40" s="854"/>
      <c r="FB40" s="854"/>
      <c r="FC40" s="854"/>
      <c r="FD40" s="855"/>
      <c r="FE40" s="458">
        <v>0</v>
      </c>
      <c r="FF40" s="458">
        <v>0</v>
      </c>
      <c r="FG40" s="458">
        <v>0</v>
      </c>
      <c r="FH40" s="458">
        <v>0</v>
      </c>
      <c r="FI40" s="797">
        <v>0</v>
      </c>
      <c r="FJ40" s="781"/>
      <c r="FK40" s="781"/>
      <c r="FL40" s="781"/>
      <c r="FM40" s="781"/>
      <c r="FN40" s="781"/>
    </row>
    <row r="41" spans="1:170" s="458" customFormat="1">
      <c r="A41" s="167">
        <v>34</v>
      </c>
      <c r="B41" s="294">
        <v>43105</v>
      </c>
      <c r="C41" s="408" t="s">
        <v>337</v>
      </c>
      <c r="D41" s="292" t="s">
        <v>188</v>
      </c>
      <c r="E41" s="159" t="s">
        <v>481</v>
      </c>
      <c r="F41" s="844" t="s">
        <v>379</v>
      </c>
      <c r="G41" s="845"/>
      <c r="H41" s="845"/>
      <c r="I41" s="845"/>
      <c r="J41" s="846"/>
      <c r="K41" s="630">
        <v>0</v>
      </c>
      <c r="L41" s="630">
        <v>0</v>
      </c>
      <c r="M41" s="630">
        <v>0</v>
      </c>
      <c r="N41" s="630">
        <v>0</v>
      </c>
      <c r="O41" s="631">
        <v>0</v>
      </c>
      <c r="P41" s="464">
        <v>0</v>
      </c>
      <c r="Q41" s="465">
        <v>1</v>
      </c>
      <c r="R41" s="465">
        <v>1</v>
      </c>
      <c r="S41" s="465">
        <v>3</v>
      </c>
      <c r="T41" s="466">
        <v>2</v>
      </c>
      <c r="U41" s="726">
        <v>0</v>
      </c>
      <c r="V41" s="726">
        <v>0</v>
      </c>
      <c r="W41" s="726">
        <v>0</v>
      </c>
      <c r="X41" s="726">
        <v>3</v>
      </c>
      <c r="Y41" s="728">
        <v>2</v>
      </c>
      <c r="Z41" s="838" t="s">
        <v>380</v>
      </c>
      <c r="AA41" s="839"/>
      <c r="AB41" s="839"/>
      <c r="AC41" s="839"/>
      <c r="AD41" s="840"/>
      <c r="AE41" s="800">
        <v>0</v>
      </c>
      <c r="AF41" s="800">
        <v>0</v>
      </c>
      <c r="AG41" s="800">
        <v>0</v>
      </c>
      <c r="AH41" s="800">
        <v>0</v>
      </c>
      <c r="AI41" s="742">
        <v>0</v>
      </c>
      <c r="AJ41" s="835" t="s">
        <v>380</v>
      </c>
      <c r="AK41" s="836"/>
      <c r="AL41" s="836"/>
      <c r="AM41" s="836"/>
      <c r="AN41" s="837"/>
      <c r="AO41" s="835" t="s">
        <v>380</v>
      </c>
      <c r="AP41" s="836"/>
      <c r="AQ41" s="836"/>
      <c r="AR41" s="836"/>
      <c r="AS41" s="837"/>
      <c r="AT41" s="547">
        <v>0</v>
      </c>
      <c r="AU41" s="547">
        <v>1</v>
      </c>
      <c r="AV41" s="547">
        <v>1</v>
      </c>
      <c r="AW41" s="547">
        <v>-1</v>
      </c>
      <c r="AX41" s="541">
        <v>0</v>
      </c>
      <c r="AY41" s="835" t="s">
        <v>380</v>
      </c>
      <c r="AZ41" s="836"/>
      <c r="BA41" s="836"/>
      <c r="BB41" s="836"/>
      <c r="BC41" s="837"/>
      <c r="BD41" s="835" t="s">
        <v>380</v>
      </c>
      <c r="BE41" s="836"/>
      <c r="BF41" s="836"/>
      <c r="BG41" s="836"/>
      <c r="BH41" s="837"/>
      <c r="BI41" s="751">
        <v>0</v>
      </c>
      <c r="BJ41" s="751">
        <v>0</v>
      </c>
      <c r="BK41" s="751">
        <v>0</v>
      </c>
      <c r="BL41" s="751">
        <v>0</v>
      </c>
      <c r="BM41" s="748">
        <v>9</v>
      </c>
      <c r="BN41" s="650">
        <v>0</v>
      </c>
      <c r="BO41" s="650">
        <v>1</v>
      </c>
      <c r="BP41" s="650">
        <v>1</v>
      </c>
      <c r="BQ41" s="650">
        <v>2</v>
      </c>
      <c r="BR41" s="803">
        <v>0</v>
      </c>
      <c r="BS41" s="547">
        <v>0</v>
      </c>
      <c r="BT41" s="547">
        <v>1</v>
      </c>
      <c r="BU41" s="547">
        <v>1</v>
      </c>
      <c r="BV41" s="547">
        <v>0</v>
      </c>
      <c r="BW41" s="547">
        <v>2</v>
      </c>
      <c r="BX41" s="841" t="s">
        <v>417</v>
      </c>
      <c r="BY41" s="842"/>
      <c r="BZ41" s="842"/>
      <c r="CA41" s="842"/>
      <c r="CB41" s="843"/>
      <c r="CC41" s="771">
        <v>0</v>
      </c>
      <c r="CD41" s="771">
        <v>0</v>
      </c>
      <c r="CE41" s="771">
        <v>0</v>
      </c>
      <c r="CF41" s="771">
        <v>0</v>
      </c>
      <c r="CG41" s="778">
        <v>0</v>
      </c>
      <c r="CH41" s="835" t="s">
        <v>380</v>
      </c>
      <c r="CI41" s="836"/>
      <c r="CJ41" s="836"/>
      <c r="CK41" s="836"/>
      <c r="CL41" s="837"/>
      <c r="CM41" s="835" t="s">
        <v>417</v>
      </c>
      <c r="CN41" s="836"/>
      <c r="CO41" s="836"/>
      <c r="CP41" s="836"/>
      <c r="CQ41" s="837"/>
      <c r="CR41" s="547">
        <v>2</v>
      </c>
      <c r="CS41" s="547">
        <v>0</v>
      </c>
      <c r="CT41" s="547">
        <v>2</v>
      </c>
      <c r="CU41" s="547">
        <v>3</v>
      </c>
      <c r="CV41" s="541">
        <v>0</v>
      </c>
      <c r="CW41" s="835" t="s">
        <v>380</v>
      </c>
      <c r="CX41" s="836"/>
      <c r="CY41" s="836"/>
      <c r="CZ41" s="836"/>
      <c r="DA41" s="837"/>
      <c r="DB41" s="762">
        <v>0</v>
      </c>
      <c r="DC41" s="762">
        <v>0</v>
      </c>
      <c r="DD41" s="762">
        <v>0</v>
      </c>
      <c r="DE41" s="762">
        <v>1</v>
      </c>
      <c r="DF41" s="801">
        <v>0</v>
      </c>
      <c r="DG41" s="464">
        <v>0</v>
      </c>
      <c r="DH41" s="465">
        <v>0</v>
      </c>
      <c r="DI41" s="465">
        <v>0</v>
      </c>
      <c r="DJ41" s="465">
        <v>-1</v>
      </c>
      <c r="DK41" s="466">
        <v>0</v>
      </c>
      <c r="DL41" s="838" t="s">
        <v>379</v>
      </c>
      <c r="DM41" s="839"/>
      <c r="DN41" s="839"/>
      <c r="DO41" s="839"/>
      <c r="DP41" s="840"/>
      <c r="DQ41" s="835" t="s">
        <v>380</v>
      </c>
      <c r="DR41" s="836"/>
      <c r="DS41" s="836"/>
      <c r="DT41" s="836"/>
      <c r="DU41" s="837"/>
      <c r="DV41" s="835" t="s">
        <v>380</v>
      </c>
      <c r="DW41" s="836"/>
      <c r="DX41" s="836"/>
      <c r="DY41" s="836"/>
      <c r="DZ41" s="837"/>
      <c r="EA41" s="787">
        <v>0</v>
      </c>
      <c r="EB41" s="787">
        <v>0</v>
      </c>
      <c r="EC41" s="787">
        <v>0</v>
      </c>
      <c r="ED41" s="787">
        <v>0</v>
      </c>
      <c r="EE41" s="784">
        <v>0</v>
      </c>
      <c r="EF41" s="771">
        <v>0</v>
      </c>
      <c r="EG41" s="771">
        <v>0</v>
      </c>
      <c r="EH41" s="771">
        <v>0</v>
      </c>
      <c r="EI41" s="771">
        <v>-1</v>
      </c>
      <c r="EJ41" s="778">
        <v>2</v>
      </c>
      <c r="EK41" s="547">
        <v>2</v>
      </c>
      <c r="EL41" s="547">
        <v>0</v>
      </c>
      <c r="EM41" s="547">
        <v>2</v>
      </c>
      <c r="EN41" s="547">
        <v>0</v>
      </c>
      <c r="EO41" s="541">
        <v>0</v>
      </c>
      <c r="EP41" s="547">
        <v>0</v>
      </c>
      <c r="EQ41" s="547">
        <v>0</v>
      </c>
      <c r="ER41" s="547">
        <v>0</v>
      </c>
      <c r="ES41" s="547">
        <v>1</v>
      </c>
      <c r="ET41" s="541">
        <v>0</v>
      </c>
      <c r="EU41" s="547">
        <v>0</v>
      </c>
      <c r="EV41" s="547">
        <v>1</v>
      </c>
      <c r="EW41" s="547">
        <v>1</v>
      </c>
      <c r="EX41" s="547">
        <v>3</v>
      </c>
      <c r="EY41" s="541">
        <v>0</v>
      </c>
      <c r="EZ41" s="841" t="s">
        <v>417</v>
      </c>
      <c r="FA41" s="842"/>
      <c r="FB41" s="842"/>
      <c r="FC41" s="842"/>
      <c r="FD41" s="843"/>
      <c r="FE41" s="802">
        <v>1</v>
      </c>
      <c r="FF41" s="802">
        <v>0</v>
      </c>
      <c r="FG41" s="802">
        <v>1</v>
      </c>
      <c r="FH41" s="802">
        <v>0</v>
      </c>
      <c r="FI41" s="803">
        <v>0</v>
      </c>
      <c r="FJ41" s="787"/>
      <c r="FK41" s="787"/>
      <c r="FL41" s="787"/>
      <c r="FM41" s="787"/>
      <c r="FN41" s="787"/>
    </row>
    <row r="42" spans="1:170" s="457" customFormat="1">
      <c r="A42" s="168">
        <v>35</v>
      </c>
      <c r="B42" s="295">
        <v>43107</v>
      </c>
      <c r="C42" s="407" t="s">
        <v>272</v>
      </c>
      <c r="D42" s="293"/>
      <c r="E42" s="162"/>
      <c r="F42" s="671"/>
      <c r="G42" s="671"/>
      <c r="H42" s="671"/>
      <c r="I42" s="671"/>
      <c r="J42" s="668"/>
      <c r="K42" s="636"/>
      <c r="L42" s="636"/>
      <c r="M42" s="636"/>
      <c r="N42" s="636"/>
      <c r="O42" s="637"/>
      <c r="P42" s="632"/>
      <c r="Q42" s="633"/>
      <c r="R42" s="633"/>
      <c r="S42" s="633"/>
      <c r="T42" s="634"/>
      <c r="U42" s="729"/>
      <c r="V42" s="729"/>
      <c r="W42" s="729"/>
      <c r="X42" s="729"/>
      <c r="Y42" s="728"/>
      <c r="Z42" s="633"/>
      <c r="AA42" s="633"/>
      <c r="AB42" s="633"/>
      <c r="AC42" s="633"/>
      <c r="AD42" s="634"/>
      <c r="AE42" s="743"/>
      <c r="AF42" s="743"/>
      <c r="AG42" s="743"/>
      <c r="AH42" s="743"/>
      <c r="AI42" s="742"/>
      <c r="AJ42" s="639"/>
      <c r="AK42" s="639"/>
      <c r="AL42" s="639"/>
      <c r="AM42" s="639"/>
      <c r="AN42" s="640"/>
      <c r="AO42" s="707"/>
      <c r="AP42" s="707"/>
      <c r="AQ42" s="707"/>
      <c r="AR42" s="707"/>
      <c r="AS42" s="708"/>
      <c r="AT42" s="639"/>
      <c r="AU42" s="639"/>
      <c r="AV42" s="639"/>
      <c r="AW42" s="639"/>
      <c r="AX42" s="640"/>
      <c r="AY42" s="639"/>
      <c r="AZ42" s="639"/>
      <c r="BA42" s="639"/>
      <c r="BB42" s="639"/>
      <c r="BC42" s="640"/>
      <c r="BD42" s="639"/>
      <c r="BE42" s="639"/>
      <c r="BF42" s="639"/>
      <c r="BG42" s="639"/>
      <c r="BH42" s="640"/>
      <c r="BI42" s="749"/>
      <c r="BJ42" s="749"/>
      <c r="BK42" s="749"/>
      <c r="BL42" s="749"/>
      <c r="BM42" s="748"/>
      <c r="BN42" s="653"/>
      <c r="BO42" s="653"/>
      <c r="BP42" s="653"/>
      <c r="BQ42" s="653"/>
      <c r="BR42" s="655"/>
      <c r="BS42" s="639"/>
      <c r="BT42" s="639"/>
      <c r="BU42" s="639"/>
      <c r="BV42" s="639"/>
      <c r="BW42" s="639"/>
      <c r="BX42" s="629"/>
      <c r="BY42" s="639"/>
      <c r="BZ42" s="639"/>
      <c r="CA42" s="639"/>
      <c r="CB42" s="640"/>
      <c r="CC42" s="772"/>
      <c r="CD42" s="772"/>
      <c r="CE42" s="772"/>
      <c r="CF42" s="772"/>
      <c r="CG42" s="778"/>
      <c r="CH42" s="639"/>
      <c r="CI42" s="639"/>
      <c r="CJ42" s="639"/>
      <c r="CK42" s="639"/>
      <c r="CL42" s="640"/>
      <c r="CM42" s="639"/>
      <c r="CN42" s="639"/>
      <c r="CO42" s="639"/>
      <c r="CP42" s="639"/>
      <c r="CQ42" s="640"/>
      <c r="CR42" s="639"/>
      <c r="CS42" s="639"/>
      <c r="CT42" s="639"/>
      <c r="CU42" s="639"/>
      <c r="CV42" s="640"/>
      <c r="CW42" s="639"/>
      <c r="CX42" s="639"/>
      <c r="CY42" s="639"/>
      <c r="CZ42" s="639"/>
      <c r="DA42" s="640"/>
      <c r="DB42" s="768"/>
      <c r="DC42" s="768"/>
      <c r="DD42" s="768"/>
      <c r="DE42" s="768"/>
      <c r="DF42" s="766"/>
      <c r="DG42" s="632"/>
      <c r="DH42" s="633"/>
      <c r="DI42" s="633"/>
      <c r="DJ42" s="633"/>
      <c r="DK42" s="634"/>
      <c r="DL42" s="717"/>
      <c r="DM42" s="717"/>
      <c r="DN42" s="717"/>
      <c r="DO42" s="717"/>
      <c r="DP42" s="718"/>
      <c r="DQ42" s="639"/>
      <c r="DR42" s="639"/>
      <c r="DS42" s="639"/>
      <c r="DT42" s="639"/>
      <c r="DU42" s="640"/>
      <c r="DV42" s="639"/>
      <c r="DW42" s="639"/>
      <c r="DX42" s="639"/>
      <c r="DY42" s="639"/>
      <c r="DZ42" s="640"/>
      <c r="EA42" s="781"/>
      <c r="EB42" s="781"/>
      <c r="EC42" s="781"/>
      <c r="ED42" s="781"/>
      <c r="EE42" s="784"/>
      <c r="EF42" s="772"/>
      <c r="EG42" s="772"/>
      <c r="EH42" s="772"/>
      <c r="EI42" s="772"/>
      <c r="EJ42" s="778"/>
      <c r="EK42" s="639"/>
      <c r="EL42" s="639"/>
      <c r="EM42" s="639"/>
      <c r="EN42" s="639"/>
      <c r="EO42" s="640"/>
      <c r="EP42" s="639"/>
      <c r="EQ42" s="639"/>
      <c r="ER42" s="639"/>
      <c r="ES42" s="639"/>
      <c r="ET42" s="640"/>
      <c r="EU42" s="639"/>
      <c r="EV42" s="639"/>
      <c r="EW42" s="639"/>
      <c r="EX42" s="639"/>
      <c r="EY42" s="640"/>
      <c r="EZ42" s="636"/>
      <c r="FA42" s="636"/>
      <c r="FB42" s="636"/>
      <c r="FC42" s="636"/>
      <c r="FD42" s="631"/>
      <c r="FI42" s="520"/>
      <c r="FJ42" s="781"/>
      <c r="FK42" s="781"/>
      <c r="FL42" s="781"/>
      <c r="FM42" s="781"/>
      <c r="FN42" s="781"/>
    </row>
    <row r="43" spans="1:170" s="458" customFormat="1">
      <c r="A43" s="168">
        <v>36</v>
      </c>
      <c r="B43" s="295">
        <v>43110</v>
      </c>
      <c r="C43" s="407" t="s">
        <v>337</v>
      </c>
      <c r="D43" s="293"/>
      <c r="E43" s="162"/>
      <c r="F43" s="671"/>
      <c r="G43" s="671"/>
      <c r="H43" s="671"/>
      <c r="I43" s="671"/>
      <c r="J43" s="668"/>
      <c r="K43" s="636"/>
      <c r="L43" s="636"/>
      <c r="M43" s="636"/>
      <c r="N43" s="636"/>
      <c r="O43" s="637"/>
      <c r="P43" s="632"/>
      <c r="Q43" s="633"/>
      <c r="R43" s="633"/>
      <c r="S43" s="633"/>
      <c r="T43" s="634"/>
      <c r="U43" s="729"/>
      <c r="V43" s="729"/>
      <c r="W43" s="729"/>
      <c r="X43" s="729"/>
      <c r="Y43" s="728"/>
      <c r="Z43" s="633"/>
      <c r="AA43" s="633"/>
      <c r="AB43" s="633"/>
      <c r="AC43" s="633"/>
      <c r="AD43" s="634"/>
      <c r="AE43" s="743"/>
      <c r="AF43" s="743"/>
      <c r="AG43" s="743"/>
      <c r="AH43" s="743"/>
      <c r="AI43" s="742"/>
      <c r="AJ43" s="642"/>
      <c r="AK43" s="642"/>
      <c r="AL43" s="642"/>
      <c r="AM43" s="642"/>
      <c r="AN43" s="640"/>
      <c r="AO43" s="707"/>
      <c r="AP43" s="707"/>
      <c r="AQ43" s="707"/>
      <c r="AR43" s="707"/>
      <c r="AS43" s="708"/>
      <c r="AT43" s="639"/>
      <c r="AU43" s="639"/>
      <c r="AV43" s="639"/>
      <c r="AW43" s="639"/>
      <c r="AX43" s="640"/>
      <c r="AY43" s="642"/>
      <c r="AZ43" s="642"/>
      <c r="BA43" s="642"/>
      <c r="BB43" s="642"/>
      <c r="BC43" s="640"/>
      <c r="BD43" s="642"/>
      <c r="BE43" s="642"/>
      <c r="BF43" s="642"/>
      <c r="BG43" s="642"/>
      <c r="BH43" s="640"/>
      <c r="BI43" s="749"/>
      <c r="BJ43" s="749"/>
      <c r="BK43" s="749"/>
      <c r="BL43" s="749"/>
      <c r="BM43" s="748"/>
      <c r="BN43" s="653"/>
      <c r="BO43" s="653"/>
      <c r="BP43" s="653"/>
      <c r="BQ43" s="653"/>
      <c r="BR43" s="655"/>
      <c r="BS43" s="639"/>
      <c r="BT43" s="639"/>
      <c r="BU43" s="639"/>
      <c r="BV43" s="639"/>
      <c r="BW43" s="639"/>
      <c r="BX43" s="629"/>
      <c r="BY43" s="642"/>
      <c r="BZ43" s="642"/>
      <c r="CA43" s="642"/>
      <c r="CB43" s="640"/>
      <c r="CC43" s="772"/>
      <c r="CD43" s="772"/>
      <c r="CE43" s="772"/>
      <c r="CF43" s="772"/>
      <c r="CG43" s="778"/>
      <c r="CH43" s="642"/>
      <c r="CI43" s="642"/>
      <c r="CJ43" s="642"/>
      <c r="CK43" s="642"/>
      <c r="CL43" s="640"/>
      <c r="CM43" s="642"/>
      <c r="CN43" s="642"/>
      <c r="CO43" s="642"/>
      <c r="CP43" s="642"/>
      <c r="CQ43" s="640"/>
      <c r="CR43" s="642"/>
      <c r="CS43" s="642"/>
      <c r="CT43" s="642"/>
      <c r="CU43" s="642"/>
      <c r="CV43" s="640"/>
      <c r="CW43" s="642"/>
      <c r="CX43" s="642"/>
      <c r="CY43" s="642"/>
      <c r="CZ43" s="642"/>
      <c r="DA43" s="640"/>
      <c r="DB43" s="768"/>
      <c r="DC43" s="768"/>
      <c r="DD43" s="768"/>
      <c r="DE43" s="768"/>
      <c r="DF43" s="766"/>
      <c r="DG43" s="632"/>
      <c r="DH43" s="633"/>
      <c r="DI43" s="633"/>
      <c r="DJ43" s="633"/>
      <c r="DK43" s="634"/>
      <c r="DL43" s="717"/>
      <c r="DM43" s="717"/>
      <c r="DN43" s="717"/>
      <c r="DO43" s="717"/>
      <c r="DP43" s="718"/>
      <c r="DQ43" s="642"/>
      <c r="DR43" s="642"/>
      <c r="DS43" s="642"/>
      <c r="DT43" s="642"/>
      <c r="DU43" s="640"/>
      <c r="DV43" s="642"/>
      <c r="DW43" s="642"/>
      <c r="DX43" s="642"/>
      <c r="DY43" s="642"/>
      <c r="DZ43" s="640"/>
      <c r="EA43" s="781"/>
      <c r="EB43" s="781"/>
      <c r="EC43" s="781"/>
      <c r="ED43" s="781"/>
      <c r="EE43" s="784"/>
      <c r="EF43" s="772"/>
      <c r="EG43" s="772"/>
      <c r="EH43" s="772"/>
      <c r="EI43" s="772"/>
      <c r="EJ43" s="778"/>
      <c r="EK43" s="642"/>
      <c r="EL43" s="642"/>
      <c r="EM43" s="642"/>
      <c r="EN43" s="642"/>
      <c r="EO43" s="640"/>
      <c r="EP43" s="642"/>
      <c r="EQ43" s="642"/>
      <c r="ER43" s="642"/>
      <c r="ES43" s="642"/>
      <c r="ET43" s="640"/>
      <c r="EU43" s="642"/>
      <c r="EV43" s="642"/>
      <c r="EW43" s="642"/>
      <c r="EX43" s="642"/>
      <c r="EY43" s="640"/>
      <c r="EZ43" s="636"/>
      <c r="FA43" s="636"/>
      <c r="FB43" s="636"/>
      <c r="FC43" s="636"/>
      <c r="FD43" s="631"/>
      <c r="FI43" s="520"/>
      <c r="FJ43" s="781"/>
      <c r="FK43" s="781"/>
      <c r="FL43" s="781"/>
      <c r="FM43" s="781"/>
      <c r="FN43" s="781"/>
    </row>
    <row r="44" spans="1:170" s="458" customFormat="1">
      <c r="A44" s="167">
        <v>37</v>
      </c>
      <c r="B44" s="294">
        <v>43112</v>
      </c>
      <c r="C44" s="408" t="s">
        <v>232</v>
      </c>
      <c r="D44" s="292"/>
      <c r="E44" s="159"/>
      <c r="F44" s="672"/>
      <c r="G44" s="672"/>
      <c r="H44" s="672"/>
      <c r="I44" s="672"/>
      <c r="J44" s="668"/>
      <c r="K44" s="630"/>
      <c r="L44" s="630"/>
      <c r="M44" s="630"/>
      <c r="N44" s="630"/>
      <c r="O44" s="631"/>
      <c r="P44" s="465"/>
      <c r="Q44" s="465"/>
      <c r="R44" s="465"/>
      <c r="S44" s="465"/>
      <c r="T44" s="466"/>
      <c r="U44" s="726"/>
      <c r="V44" s="726"/>
      <c r="W44" s="726"/>
      <c r="X44" s="726"/>
      <c r="Y44" s="728"/>
      <c r="Z44" s="465"/>
      <c r="AA44" s="465"/>
      <c r="AB44" s="465"/>
      <c r="AC44" s="465"/>
      <c r="AD44" s="634"/>
      <c r="AE44" s="743"/>
      <c r="AF44" s="743"/>
      <c r="AG44" s="743"/>
      <c r="AH44" s="743"/>
      <c r="AI44" s="742"/>
      <c r="AJ44" s="540"/>
      <c r="AK44" s="540"/>
      <c r="AL44" s="540"/>
      <c r="AM44" s="540"/>
      <c r="AN44" s="541"/>
      <c r="AO44" s="709"/>
      <c r="AP44" s="709"/>
      <c r="AQ44" s="709"/>
      <c r="AR44" s="709"/>
      <c r="AS44" s="708"/>
      <c r="AT44" s="547"/>
      <c r="AU44" s="547"/>
      <c r="AV44" s="547"/>
      <c r="AW44" s="547"/>
      <c r="AX44" s="541"/>
      <c r="AY44" s="540"/>
      <c r="AZ44" s="540"/>
      <c r="BA44" s="540"/>
      <c r="BB44" s="540"/>
      <c r="BC44" s="541"/>
      <c r="BD44" s="540"/>
      <c r="BE44" s="540"/>
      <c r="BF44" s="540"/>
      <c r="BG44" s="540"/>
      <c r="BH44" s="541"/>
      <c r="BI44" s="751"/>
      <c r="BJ44" s="751"/>
      <c r="BK44" s="751"/>
      <c r="BL44" s="751"/>
      <c r="BM44" s="748"/>
      <c r="BN44" s="650"/>
      <c r="BO44" s="650"/>
      <c r="BP44" s="650"/>
      <c r="BQ44" s="650"/>
      <c r="BR44" s="655"/>
      <c r="BS44" s="547"/>
      <c r="BT44" s="547"/>
      <c r="BU44" s="547"/>
      <c r="BV44" s="547"/>
      <c r="BW44" s="547"/>
      <c r="BX44" s="629"/>
      <c r="BY44" s="540"/>
      <c r="BZ44" s="540"/>
      <c r="CA44" s="540"/>
      <c r="CB44" s="541"/>
      <c r="CC44" s="771"/>
      <c r="CD44" s="771"/>
      <c r="CE44" s="771"/>
      <c r="CF44" s="771"/>
      <c r="CG44" s="778"/>
      <c r="CH44" s="540"/>
      <c r="CI44" s="540"/>
      <c r="CJ44" s="540"/>
      <c r="CK44" s="540"/>
      <c r="CL44" s="541"/>
      <c r="CM44" s="540"/>
      <c r="CN44" s="540"/>
      <c r="CO44" s="540"/>
      <c r="CP44" s="540"/>
      <c r="CQ44" s="541"/>
      <c r="CR44" s="540"/>
      <c r="CS44" s="540"/>
      <c r="CT44" s="540"/>
      <c r="CU44" s="540"/>
      <c r="CV44" s="541"/>
      <c r="CW44" s="540"/>
      <c r="CX44" s="540"/>
      <c r="CY44" s="540"/>
      <c r="CZ44" s="540"/>
      <c r="DA44" s="541"/>
      <c r="DB44" s="762"/>
      <c r="DC44" s="762"/>
      <c r="DD44" s="762"/>
      <c r="DE44" s="762"/>
      <c r="DF44" s="766"/>
      <c r="DG44" s="464"/>
      <c r="DH44" s="465"/>
      <c r="DI44" s="465"/>
      <c r="DJ44" s="465"/>
      <c r="DK44" s="466"/>
      <c r="DL44" s="716"/>
      <c r="DM44" s="716"/>
      <c r="DN44" s="716"/>
      <c r="DO44" s="716"/>
      <c r="DP44" s="718"/>
      <c r="DQ44" s="540"/>
      <c r="DR44" s="540"/>
      <c r="DS44" s="540"/>
      <c r="DT44" s="540"/>
      <c r="DU44" s="541"/>
      <c r="DV44" s="540"/>
      <c r="DW44" s="540"/>
      <c r="DX44" s="540"/>
      <c r="DY44" s="540"/>
      <c r="DZ44" s="541"/>
      <c r="EA44" s="787"/>
      <c r="EB44" s="787"/>
      <c r="EC44" s="787"/>
      <c r="ED44" s="787"/>
      <c r="EE44" s="784"/>
      <c r="EF44" s="771"/>
      <c r="EG44" s="771"/>
      <c r="EH44" s="771"/>
      <c r="EI44" s="771"/>
      <c r="EJ44" s="778"/>
      <c r="EK44" s="540"/>
      <c r="EL44" s="540"/>
      <c r="EM44" s="540"/>
      <c r="EN44" s="540"/>
      <c r="EO44" s="541"/>
      <c r="EP44" s="540"/>
      <c r="EQ44" s="540"/>
      <c r="ER44" s="540"/>
      <c r="ES44" s="540"/>
      <c r="ET44" s="541"/>
      <c r="EU44" s="540"/>
      <c r="EV44" s="540"/>
      <c r="EW44" s="540"/>
      <c r="EX44" s="540"/>
      <c r="EY44" s="541"/>
      <c r="EZ44" s="630"/>
      <c r="FA44" s="630"/>
      <c r="FB44" s="630"/>
      <c r="FC44" s="630"/>
      <c r="FD44" s="631"/>
      <c r="FI44" s="520"/>
      <c r="FJ44" s="787"/>
      <c r="FK44" s="787"/>
      <c r="FL44" s="787"/>
      <c r="FM44" s="787"/>
      <c r="FN44" s="787"/>
    </row>
    <row r="45" spans="1:170" s="458" customFormat="1" ht="64" thickBot="1">
      <c r="A45" s="168">
        <v>38</v>
      </c>
      <c r="B45" s="295">
        <v>43113</v>
      </c>
      <c r="C45" s="407" t="s">
        <v>319</v>
      </c>
      <c r="D45" s="293"/>
      <c r="E45" s="162"/>
      <c r="F45" s="671"/>
      <c r="G45" s="671"/>
      <c r="H45" s="671"/>
      <c r="I45" s="671"/>
      <c r="J45" s="668"/>
      <c r="K45" s="636"/>
      <c r="L45" s="636"/>
      <c r="M45" s="636"/>
      <c r="N45" s="636"/>
      <c r="O45" s="637"/>
      <c r="P45" s="633"/>
      <c r="Q45" s="633"/>
      <c r="R45" s="633"/>
      <c r="S45" s="633"/>
      <c r="T45" s="634"/>
      <c r="U45" s="729"/>
      <c r="V45" s="729"/>
      <c r="W45" s="729"/>
      <c r="X45" s="729"/>
      <c r="Y45" s="728"/>
      <c r="Z45" s="633"/>
      <c r="AA45" s="633"/>
      <c r="AB45" s="633"/>
      <c r="AC45" s="633"/>
      <c r="AD45" s="634"/>
      <c r="AE45" s="743"/>
      <c r="AF45" s="743"/>
      <c r="AG45" s="743"/>
      <c r="AH45" s="743"/>
      <c r="AI45" s="742"/>
      <c r="AJ45" s="642"/>
      <c r="AK45" s="642"/>
      <c r="AL45" s="642"/>
      <c r="AM45" s="642"/>
      <c r="AN45" s="640"/>
      <c r="AO45" s="707"/>
      <c r="AP45" s="707"/>
      <c r="AQ45" s="707"/>
      <c r="AR45" s="707"/>
      <c r="AS45" s="708"/>
      <c r="AT45" s="639"/>
      <c r="AU45" s="639"/>
      <c r="AV45" s="639"/>
      <c r="AW45" s="639"/>
      <c r="AX45" s="640"/>
      <c r="AY45" s="642"/>
      <c r="AZ45" s="642"/>
      <c r="BA45" s="642"/>
      <c r="BB45" s="642"/>
      <c r="BC45" s="640"/>
      <c r="BD45" s="642"/>
      <c r="BE45" s="642"/>
      <c r="BF45" s="642"/>
      <c r="BG45" s="642"/>
      <c r="BH45" s="640"/>
      <c r="BI45" s="749"/>
      <c r="BJ45" s="749"/>
      <c r="BK45" s="749"/>
      <c r="BL45" s="749"/>
      <c r="BM45" s="748"/>
      <c r="BN45" s="653"/>
      <c r="BO45" s="653"/>
      <c r="BP45" s="653"/>
      <c r="BQ45" s="653"/>
      <c r="BR45" s="655"/>
      <c r="BS45" s="639"/>
      <c r="BT45" s="639"/>
      <c r="BU45" s="639"/>
      <c r="BV45" s="639"/>
      <c r="BW45" s="639"/>
      <c r="BX45" s="629"/>
      <c r="BY45" s="642"/>
      <c r="BZ45" s="642"/>
      <c r="CA45" s="642"/>
      <c r="CB45" s="640"/>
      <c r="CC45" s="772"/>
      <c r="CD45" s="772"/>
      <c r="CE45" s="772"/>
      <c r="CF45" s="772"/>
      <c r="CG45" s="778"/>
      <c r="CH45" s="642"/>
      <c r="CI45" s="642"/>
      <c r="CJ45" s="642"/>
      <c r="CK45" s="642"/>
      <c r="CL45" s="640"/>
      <c r="CM45" s="642"/>
      <c r="CN45" s="642"/>
      <c r="CO45" s="642"/>
      <c r="CP45" s="642"/>
      <c r="CQ45" s="640"/>
      <c r="CR45" s="642"/>
      <c r="CS45" s="642"/>
      <c r="CT45" s="642"/>
      <c r="CU45" s="642"/>
      <c r="CV45" s="640"/>
      <c r="CW45" s="642"/>
      <c r="CX45" s="642"/>
      <c r="CY45" s="642"/>
      <c r="CZ45" s="642"/>
      <c r="DA45" s="640"/>
      <c r="DB45" s="768"/>
      <c r="DC45" s="768"/>
      <c r="DD45" s="768"/>
      <c r="DE45" s="768"/>
      <c r="DF45" s="766"/>
      <c r="DG45" s="632"/>
      <c r="DH45" s="633"/>
      <c r="DI45" s="633"/>
      <c r="DJ45" s="633"/>
      <c r="DK45" s="634"/>
      <c r="DL45" s="717"/>
      <c r="DM45" s="717"/>
      <c r="DN45" s="717"/>
      <c r="DO45" s="717"/>
      <c r="DP45" s="718"/>
      <c r="DQ45" s="642"/>
      <c r="DR45" s="642"/>
      <c r="DS45" s="642"/>
      <c r="DT45" s="642"/>
      <c r="DU45" s="640"/>
      <c r="DV45" s="642"/>
      <c r="DW45" s="642"/>
      <c r="DX45" s="642"/>
      <c r="DY45" s="642"/>
      <c r="DZ45" s="640"/>
      <c r="EA45" s="781"/>
      <c r="EB45" s="781"/>
      <c r="EC45" s="781"/>
      <c r="ED45" s="781"/>
      <c r="EE45" s="784"/>
      <c r="EF45" s="772"/>
      <c r="EG45" s="772"/>
      <c r="EH45" s="772"/>
      <c r="EI45" s="772"/>
      <c r="EJ45" s="778"/>
      <c r="EK45" s="642"/>
      <c r="EL45" s="642"/>
      <c r="EM45" s="642"/>
      <c r="EN45" s="642"/>
      <c r="EO45" s="640"/>
      <c r="EP45" s="642"/>
      <c r="EQ45" s="642"/>
      <c r="ER45" s="642"/>
      <c r="ES45" s="642"/>
      <c r="ET45" s="640"/>
      <c r="EU45" s="642"/>
      <c r="EV45" s="642"/>
      <c r="EW45" s="642"/>
      <c r="EX45" s="642"/>
      <c r="EY45" s="640"/>
      <c r="EZ45" s="636"/>
      <c r="FA45" s="636"/>
      <c r="FB45" s="636"/>
      <c r="FC45" s="636"/>
      <c r="FD45" s="631"/>
      <c r="FI45" s="520"/>
      <c r="FJ45" s="781"/>
      <c r="FK45" s="781"/>
      <c r="FL45" s="781"/>
      <c r="FM45" s="781"/>
      <c r="FN45" s="781"/>
    </row>
    <row r="46" spans="1:170" s="316" customFormat="1" ht="65" thickTop="1" thickBot="1">
      <c r="A46" s="875" t="s">
        <v>98</v>
      </c>
      <c r="B46" s="876"/>
      <c r="C46" s="877"/>
      <c r="D46" s="313"/>
      <c r="E46" s="314"/>
      <c r="F46" s="315">
        <f>SUM(F8:F45)</f>
        <v>0</v>
      </c>
      <c r="G46" s="315">
        <f t="shared" ref="G46:J46" si="20">SUM(G8:G45)</f>
        <v>0</v>
      </c>
      <c r="H46" s="315">
        <f t="shared" si="20"/>
        <v>0</v>
      </c>
      <c r="I46" s="315">
        <v>-8</v>
      </c>
      <c r="J46" s="315">
        <f t="shared" si="20"/>
        <v>0</v>
      </c>
      <c r="K46" s="315">
        <f t="shared" ref="K46:BC46" si="21">SUM(K8:K45)</f>
        <v>0</v>
      </c>
      <c r="L46" s="315">
        <f t="shared" si="21"/>
        <v>3</v>
      </c>
      <c r="M46" s="315">
        <f t="shared" si="21"/>
        <v>3</v>
      </c>
      <c r="N46" s="315">
        <f t="shared" si="21"/>
        <v>-3</v>
      </c>
      <c r="O46" s="315">
        <f t="shared" si="21"/>
        <v>14</v>
      </c>
      <c r="P46" s="315">
        <f t="shared" si="21"/>
        <v>2</v>
      </c>
      <c r="Q46" s="315">
        <f t="shared" si="21"/>
        <v>5</v>
      </c>
      <c r="R46" s="315">
        <f t="shared" si="21"/>
        <v>7</v>
      </c>
      <c r="S46" s="315">
        <f t="shared" si="21"/>
        <v>9</v>
      </c>
      <c r="T46" s="315">
        <f t="shared" si="21"/>
        <v>24</v>
      </c>
      <c r="U46" s="315">
        <f t="shared" si="21"/>
        <v>1</v>
      </c>
      <c r="V46" s="315">
        <f t="shared" si="21"/>
        <v>3</v>
      </c>
      <c r="W46" s="315">
        <f t="shared" si="21"/>
        <v>4</v>
      </c>
      <c r="X46" s="315">
        <f t="shared" si="21"/>
        <v>7</v>
      </c>
      <c r="Y46" s="315">
        <f t="shared" si="21"/>
        <v>10</v>
      </c>
      <c r="Z46" s="315">
        <f t="shared" si="21"/>
        <v>1</v>
      </c>
      <c r="AA46" s="315">
        <f t="shared" si="21"/>
        <v>10</v>
      </c>
      <c r="AB46" s="315">
        <f t="shared" si="21"/>
        <v>11</v>
      </c>
      <c r="AC46" s="315">
        <f t="shared" si="21"/>
        <v>4</v>
      </c>
      <c r="AD46" s="315">
        <f t="shared" si="21"/>
        <v>19</v>
      </c>
      <c r="AE46" s="315">
        <f t="shared" si="21"/>
        <v>0</v>
      </c>
      <c r="AF46" s="315">
        <f t="shared" si="21"/>
        <v>0</v>
      </c>
      <c r="AG46" s="315">
        <f t="shared" si="21"/>
        <v>0</v>
      </c>
      <c r="AH46" s="315">
        <f t="shared" si="21"/>
        <v>-2</v>
      </c>
      <c r="AI46" s="315">
        <f t="shared" si="21"/>
        <v>0</v>
      </c>
      <c r="AJ46" s="315">
        <f t="shared" si="21"/>
        <v>2</v>
      </c>
      <c r="AK46" s="315">
        <f t="shared" si="21"/>
        <v>3</v>
      </c>
      <c r="AL46" s="315">
        <f t="shared" si="21"/>
        <v>5</v>
      </c>
      <c r="AM46" s="315">
        <f t="shared" si="21"/>
        <v>2</v>
      </c>
      <c r="AN46" s="315">
        <f t="shared" si="21"/>
        <v>8</v>
      </c>
      <c r="AO46" s="315">
        <f t="shared" si="21"/>
        <v>0</v>
      </c>
      <c r="AP46" s="315">
        <f t="shared" si="21"/>
        <v>0</v>
      </c>
      <c r="AQ46" s="315">
        <f t="shared" si="21"/>
        <v>0</v>
      </c>
      <c r="AR46" s="315">
        <f t="shared" si="21"/>
        <v>-2</v>
      </c>
      <c r="AS46" s="315">
        <f t="shared" si="21"/>
        <v>0</v>
      </c>
      <c r="AT46" s="315">
        <f t="shared" si="21"/>
        <v>3</v>
      </c>
      <c r="AU46" s="315">
        <f t="shared" si="21"/>
        <v>12</v>
      </c>
      <c r="AV46" s="315">
        <f t="shared" si="21"/>
        <v>15</v>
      </c>
      <c r="AW46" s="315">
        <f t="shared" si="21"/>
        <v>-9</v>
      </c>
      <c r="AX46" s="315">
        <f t="shared" si="21"/>
        <v>13</v>
      </c>
      <c r="AY46" s="315">
        <f t="shared" si="21"/>
        <v>6</v>
      </c>
      <c r="AZ46" s="315">
        <f t="shared" si="21"/>
        <v>5</v>
      </c>
      <c r="BA46" s="315">
        <f t="shared" si="21"/>
        <v>11</v>
      </c>
      <c r="BB46" s="315">
        <f t="shared" si="21"/>
        <v>-6</v>
      </c>
      <c r="BC46" s="315">
        <f t="shared" si="21"/>
        <v>78</v>
      </c>
      <c r="BD46" s="315">
        <f t="shared" ref="BD46:EF46" si="22">SUM(BD8:BD45)</f>
        <v>7</v>
      </c>
      <c r="BE46" s="315">
        <f t="shared" si="22"/>
        <v>6</v>
      </c>
      <c r="BF46" s="315">
        <f t="shared" si="22"/>
        <v>13</v>
      </c>
      <c r="BG46" s="315">
        <f t="shared" si="22"/>
        <v>5</v>
      </c>
      <c r="BH46" s="315">
        <f t="shared" si="22"/>
        <v>10</v>
      </c>
      <c r="BI46" s="315">
        <f t="shared" si="22"/>
        <v>1</v>
      </c>
      <c r="BJ46" s="315">
        <f t="shared" si="22"/>
        <v>0</v>
      </c>
      <c r="BK46" s="315">
        <f t="shared" si="22"/>
        <v>1</v>
      </c>
      <c r="BL46" s="315">
        <f t="shared" si="22"/>
        <v>1</v>
      </c>
      <c r="BM46" s="315">
        <f t="shared" si="22"/>
        <v>11</v>
      </c>
      <c r="BN46" s="315">
        <f t="shared" si="22"/>
        <v>2</v>
      </c>
      <c r="BO46" s="315">
        <f t="shared" si="22"/>
        <v>8</v>
      </c>
      <c r="BP46" s="315">
        <f t="shared" si="22"/>
        <v>10</v>
      </c>
      <c r="BQ46" s="315">
        <f t="shared" si="22"/>
        <v>0</v>
      </c>
      <c r="BR46" s="315">
        <f t="shared" si="22"/>
        <v>31</v>
      </c>
      <c r="BS46" s="315">
        <f t="shared" si="22"/>
        <v>2</v>
      </c>
      <c r="BT46" s="315">
        <f t="shared" si="22"/>
        <v>2</v>
      </c>
      <c r="BU46" s="315">
        <f t="shared" si="22"/>
        <v>4</v>
      </c>
      <c r="BV46" s="315">
        <f t="shared" si="22"/>
        <v>-1</v>
      </c>
      <c r="BW46" s="315">
        <f t="shared" si="22"/>
        <v>28</v>
      </c>
      <c r="BX46" s="315">
        <f t="shared" si="22"/>
        <v>9</v>
      </c>
      <c r="BY46" s="315">
        <f t="shared" si="22"/>
        <v>7</v>
      </c>
      <c r="BZ46" s="315">
        <f t="shared" si="22"/>
        <v>16</v>
      </c>
      <c r="CA46" s="315">
        <f t="shared" si="22"/>
        <v>-9</v>
      </c>
      <c r="CB46" s="315">
        <f t="shared" si="22"/>
        <v>19</v>
      </c>
      <c r="CC46" s="315">
        <f t="shared" si="22"/>
        <v>0</v>
      </c>
      <c r="CD46" s="315">
        <f t="shared" si="22"/>
        <v>0</v>
      </c>
      <c r="CE46" s="315">
        <f t="shared" si="22"/>
        <v>0</v>
      </c>
      <c r="CF46" s="315">
        <f t="shared" si="22"/>
        <v>0</v>
      </c>
      <c r="CG46" s="315">
        <f t="shared" si="22"/>
        <v>6</v>
      </c>
      <c r="CH46" s="315">
        <f t="shared" si="22"/>
        <v>4</v>
      </c>
      <c r="CI46" s="315">
        <f t="shared" si="22"/>
        <v>9</v>
      </c>
      <c r="CJ46" s="315">
        <f t="shared" si="22"/>
        <v>13</v>
      </c>
      <c r="CK46" s="315">
        <f t="shared" si="22"/>
        <v>-7</v>
      </c>
      <c r="CL46" s="315">
        <f t="shared" si="22"/>
        <v>4</v>
      </c>
      <c r="CM46" s="315">
        <f t="shared" si="22"/>
        <v>13</v>
      </c>
      <c r="CN46" s="315">
        <f t="shared" si="22"/>
        <v>12</v>
      </c>
      <c r="CO46" s="315">
        <f t="shared" si="22"/>
        <v>25</v>
      </c>
      <c r="CP46" s="315">
        <f t="shared" si="22"/>
        <v>-4</v>
      </c>
      <c r="CQ46" s="315">
        <f t="shared" si="22"/>
        <v>8</v>
      </c>
      <c r="CR46" s="315">
        <f t="shared" si="22"/>
        <v>4</v>
      </c>
      <c r="CS46" s="315">
        <f t="shared" si="22"/>
        <v>4</v>
      </c>
      <c r="CT46" s="315">
        <f t="shared" si="22"/>
        <v>8</v>
      </c>
      <c r="CU46" s="315">
        <f t="shared" si="22"/>
        <v>1</v>
      </c>
      <c r="CV46" s="315">
        <f t="shared" si="22"/>
        <v>8</v>
      </c>
      <c r="CW46" s="315">
        <f t="shared" si="22"/>
        <v>0</v>
      </c>
      <c r="CX46" s="315">
        <f t="shared" si="22"/>
        <v>2</v>
      </c>
      <c r="CY46" s="315">
        <f t="shared" si="22"/>
        <v>2</v>
      </c>
      <c r="CZ46" s="315">
        <f t="shared" si="22"/>
        <v>1</v>
      </c>
      <c r="DA46" s="315">
        <f t="shared" si="22"/>
        <v>27</v>
      </c>
      <c r="DB46" s="315">
        <f t="shared" si="22"/>
        <v>0</v>
      </c>
      <c r="DC46" s="315">
        <f t="shared" si="22"/>
        <v>1</v>
      </c>
      <c r="DD46" s="315">
        <f t="shared" si="22"/>
        <v>1</v>
      </c>
      <c r="DE46" s="315">
        <f t="shared" si="22"/>
        <v>-1</v>
      </c>
      <c r="DF46" s="315">
        <f t="shared" si="22"/>
        <v>15</v>
      </c>
      <c r="DG46" s="315">
        <f t="shared" si="22"/>
        <v>5</v>
      </c>
      <c r="DH46" s="315">
        <f t="shared" si="22"/>
        <v>7</v>
      </c>
      <c r="DI46" s="315">
        <f t="shared" si="22"/>
        <v>12</v>
      </c>
      <c r="DJ46" s="315">
        <f t="shared" si="22"/>
        <v>-3</v>
      </c>
      <c r="DK46" s="315">
        <f t="shared" si="22"/>
        <v>18</v>
      </c>
      <c r="DL46" s="315">
        <f t="shared" si="22"/>
        <v>0</v>
      </c>
      <c r="DM46" s="315">
        <f t="shared" si="22"/>
        <v>1</v>
      </c>
      <c r="DN46" s="315">
        <f t="shared" si="22"/>
        <v>1</v>
      </c>
      <c r="DO46" s="315">
        <f t="shared" si="22"/>
        <v>-2</v>
      </c>
      <c r="DP46" s="315">
        <f t="shared" si="22"/>
        <v>2</v>
      </c>
      <c r="DQ46" s="315">
        <f t="shared" si="22"/>
        <v>2</v>
      </c>
      <c r="DR46" s="315">
        <f t="shared" si="22"/>
        <v>11</v>
      </c>
      <c r="DS46" s="315">
        <f t="shared" si="22"/>
        <v>13</v>
      </c>
      <c r="DT46" s="315">
        <f t="shared" si="22"/>
        <v>-9</v>
      </c>
      <c r="DU46" s="315">
        <f t="shared" si="22"/>
        <v>47</v>
      </c>
      <c r="DV46" s="315">
        <f t="shared" si="22"/>
        <v>0</v>
      </c>
      <c r="DW46" s="315">
        <f t="shared" si="22"/>
        <v>4</v>
      </c>
      <c r="DX46" s="315">
        <f t="shared" si="22"/>
        <v>4</v>
      </c>
      <c r="DY46" s="315">
        <f t="shared" si="22"/>
        <v>4</v>
      </c>
      <c r="DZ46" s="315">
        <f t="shared" si="22"/>
        <v>4</v>
      </c>
      <c r="EA46" s="315">
        <f t="shared" si="22"/>
        <v>1</v>
      </c>
      <c r="EB46" s="315">
        <f t="shared" si="22"/>
        <v>0</v>
      </c>
      <c r="EC46" s="315">
        <f t="shared" si="22"/>
        <v>1</v>
      </c>
      <c r="ED46" s="315">
        <f t="shared" si="22"/>
        <v>-1</v>
      </c>
      <c r="EE46" s="315">
        <f t="shared" si="22"/>
        <v>5</v>
      </c>
      <c r="EF46" s="315">
        <f t="shared" si="22"/>
        <v>0</v>
      </c>
      <c r="EG46" s="315">
        <f t="shared" ref="EG46:EJ46" si="23">SUM(EG8:EG45)</f>
        <v>0</v>
      </c>
      <c r="EH46" s="315">
        <f t="shared" si="23"/>
        <v>0</v>
      </c>
      <c r="EI46" s="315">
        <f t="shared" si="23"/>
        <v>0</v>
      </c>
      <c r="EJ46" s="315">
        <f t="shared" si="23"/>
        <v>2</v>
      </c>
      <c r="EK46" s="315">
        <f t="shared" ref="EK46:EY46" si="24">SUM(EK8:EK45)</f>
        <v>6</v>
      </c>
      <c r="EL46" s="315">
        <f t="shared" si="24"/>
        <v>11</v>
      </c>
      <c r="EM46" s="315">
        <f t="shared" si="24"/>
        <v>17</v>
      </c>
      <c r="EN46" s="315">
        <f t="shared" si="24"/>
        <v>-8</v>
      </c>
      <c r="EO46" s="315">
        <f t="shared" si="24"/>
        <v>10</v>
      </c>
      <c r="EP46" s="315">
        <f t="shared" si="24"/>
        <v>1</v>
      </c>
      <c r="EQ46" s="315">
        <f t="shared" si="24"/>
        <v>4</v>
      </c>
      <c r="ER46" s="315">
        <f t="shared" si="24"/>
        <v>5</v>
      </c>
      <c r="ES46" s="315">
        <f t="shared" si="24"/>
        <v>-9</v>
      </c>
      <c r="ET46" s="315">
        <f t="shared" si="24"/>
        <v>6</v>
      </c>
      <c r="EU46" s="315">
        <f t="shared" si="24"/>
        <v>7</v>
      </c>
      <c r="EV46" s="315">
        <f t="shared" si="24"/>
        <v>4</v>
      </c>
      <c r="EW46" s="315">
        <f t="shared" si="24"/>
        <v>11</v>
      </c>
      <c r="EX46" s="315">
        <f t="shared" si="24"/>
        <v>-1</v>
      </c>
      <c r="EY46" s="315">
        <f t="shared" si="24"/>
        <v>27</v>
      </c>
      <c r="EZ46" s="315">
        <f>SUM(EZ8:EZ45)</f>
        <v>7</v>
      </c>
      <c r="FA46" s="315">
        <f>SUM(FA8:FA45)</f>
        <v>12</v>
      </c>
      <c r="FB46" s="315">
        <f>SUM(FB8:FB45)</f>
        <v>19</v>
      </c>
      <c r="FC46" s="315">
        <f>SUM(FC8:FC45)</f>
        <v>1</v>
      </c>
      <c r="FD46" s="315">
        <f>SUM(FD8:FD45)</f>
        <v>6</v>
      </c>
      <c r="FE46" s="315">
        <f t="shared" ref="FE46:FI46" si="25">SUM(FE8:FE45)</f>
        <v>1</v>
      </c>
      <c r="FF46" s="315">
        <f t="shared" si="25"/>
        <v>0</v>
      </c>
      <c r="FG46" s="315">
        <f t="shared" si="25"/>
        <v>1</v>
      </c>
      <c r="FH46" s="315">
        <f t="shared" si="25"/>
        <v>0</v>
      </c>
      <c r="FI46" s="315">
        <f t="shared" si="25"/>
        <v>0</v>
      </c>
      <c r="FJ46" s="315"/>
      <c r="FK46" s="315"/>
      <c r="FL46" s="315"/>
      <c r="FM46" s="315"/>
      <c r="FN46" s="315"/>
    </row>
    <row r="47" spans="1:170" s="458" customFormat="1" ht="64" thickTop="1">
      <c r="A47" s="168">
        <v>39</v>
      </c>
      <c r="B47" s="410">
        <v>43115</v>
      </c>
      <c r="C47" s="160" t="s">
        <v>231</v>
      </c>
      <c r="D47" s="161"/>
      <c r="E47" s="162"/>
      <c r="F47" s="671"/>
      <c r="G47" s="671"/>
      <c r="H47" s="671"/>
      <c r="I47" s="671"/>
      <c r="J47" s="679"/>
      <c r="K47" s="566"/>
      <c r="L47" s="567"/>
      <c r="M47" s="567"/>
      <c r="N47" s="567"/>
      <c r="O47" s="568"/>
      <c r="P47" s="642"/>
      <c r="Q47" s="642"/>
      <c r="R47" s="642"/>
      <c r="S47" s="642"/>
      <c r="T47" s="640"/>
      <c r="U47" s="725"/>
      <c r="V47" s="725"/>
      <c r="W47" s="725"/>
      <c r="X47" s="725"/>
      <c r="Y47" s="728"/>
      <c r="Z47" s="633"/>
      <c r="AA47" s="633"/>
      <c r="AB47" s="633"/>
      <c r="AC47" s="633"/>
      <c r="AD47" s="634"/>
      <c r="AE47" s="743"/>
      <c r="AF47" s="743"/>
      <c r="AG47" s="743"/>
      <c r="AH47" s="743"/>
      <c r="AI47" s="742"/>
      <c r="AJ47" s="642"/>
      <c r="AK47" s="642"/>
      <c r="AL47" s="642"/>
      <c r="AM47" s="642"/>
      <c r="AN47" s="640"/>
      <c r="AO47" s="707"/>
      <c r="AP47" s="707"/>
      <c r="AQ47" s="707"/>
      <c r="AR47" s="707"/>
      <c r="AS47" s="706"/>
      <c r="AT47" s="639"/>
      <c r="AU47" s="639"/>
      <c r="AV47" s="639"/>
      <c r="AW47" s="639"/>
      <c r="AX47" s="640"/>
      <c r="AY47" s="642"/>
      <c r="AZ47" s="642"/>
      <c r="BA47" s="642"/>
      <c r="BB47" s="642"/>
      <c r="BC47" s="640"/>
      <c r="BD47" s="642"/>
      <c r="BE47" s="642"/>
      <c r="BF47" s="642"/>
      <c r="BG47" s="642"/>
      <c r="BH47" s="640"/>
      <c r="BI47" s="749"/>
      <c r="BJ47" s="749"/>
      <c r="BK47" s="749"/>
      <c r="BL47" s="749"/>
      <c r="BM47" s="748"/>
      <c r="BN47" s="653"/>
      <c r="BO47" s="653"/>
      <c r="BP47" s="653"/>
      <c r="BQ47" s="653"/>
      <c r="BR47" s="655"/>
      <c r="BS47" s="639"/>
      <c r="BT47" s="639"/>
      <c r="BU47" s="639"/>
      <c r="BV47" s="639"/>
      <c r="BW47" s="655"/>
      <c r="BX47" s="642"/>
      <c r="BY47" s="642"/>
      <c r="BZ47" s="642"/>
      <c r="CA47" s="642"/>
      <c r="CB47" s="640"/>
      <c r="CC47" s="772"/>
      <c r="CD47" s="772"/>
      <c r="CE47" s="772"/>
      <c r="CF47" s="772"/>
      <c r="CG47" s="778"/>
      <c r="CH47" s="642"/>
      <c r="CI47" s="642"/>
      <c r="CJ47" s="642"/>
      <c r="CK47" s="642"/>
      <c r="CL47" s="640"/>
      <c r="CM47" s="642"/>
      <c r="CN47" s="642"/>
      <c r="CO47" s="642"/>
      <c r="CP47" s="642"/>
      <c r="CQ47" s="640"/>
      <c r="CR47" s="642"/>
      <c r="CS47" s="642"/>
      <c r="CT47" s="642"/>
      <c r="CU47" s="642"/>
      <c r="CV47" s="640"/>
      <c r="CW47" s="642"/>
      <c r="CX47" s="642"/>
      <c r="CY47" s="642"/>
      <c r="CZ47" s="642"/>
      <c r="DA47" s="640"/>
      <c r="DB47" s="768"/>
      <c r="DC47" s="768"/>
      <c r="DD47" s="768"/>
      <c r="DE47" s="768"/>
      <c r="DF47" s="766"/>
      <c r="DG47" s="632"/>
      <c r="DH47" s="633"/>
      <c r="DI47" s="633"/>
      <c r="DJ47" s="633"/>
      <c r="DK47" s="634"/>
      <c r="DL47" s="717"/>
      <c r="DM47" s="717"/>
      <c r="DN47" s="717"/>
      <c r="DO47" s="717"/>
      <c r="DP47" s="718"/>
      <c r="DQ47" s="642"/>
      <c r="DR47" s="642"/>
      <c r="DS47" s="642"/>
      <c r="DT47" s="642"/>
      <c r="DU47" s="640"/>
      <c r="DV47" s="642"/>
      <c r="DW47" s="642"/>
      <c r="DX47" s="642"/>
      <c r="DY47" s="642"/>
      <c r="DZ47" s="640"/>
      <c r="EA47" s="781"/>
      <c r="EB47" s="781"/>
      <c r="EC47" s="781"/>
      <c r="ED47" s="781"/>
      <c r="EE47" s="784"/>
      <c r="EF47" s="772"/>
      <c r="EG47" s="772"/>
      <c r="EH47" s="772"/>
      <c r="EI47" s="772"/>
      <c r="EJ47" s="778"/>
      <c r="EK47" s="642"/>
      <c r="EL47" s="642"/>
      <c r="EM47" s="642"/>
      <c r="EN47" s="642"/>
      <c r="EO47" s="640"/>
      <c r="EP47" s="642"/>
      <c r="EQ47" s="642"/>
      <c r="ER47" s="642"/>
      <c r="ES47" s="642"/>
      <c r="ET47" s="640"/>
      <c r="EU47" s="642"/>
      <c r="EV47" s="642"/>
      <c r="EW47" s="642"/>
      <c r="EX47" s="642"/>
      <c r="EY47" s="640"/>
      <c r="EZ47" s="636"/>
      <c r="FA47" s="636"/>
      <c r="FB47" s="636"/>
      <c r="FC47" s="636"/>
      <c r="FD47" s="631"/>
      <c r="FI47" s="784"/>
      <c r="FJ47" s="781"/>
      <c r="FK47" s="781"/>
      <c r="FL47" s="781"/>
      <c r="FM47" s="781"/>
      <c r="FN47" s="781"/>
    </row>
    <row r="48" spans="1:170" s="457" customFormat="1">
      <c r="A48" s="167">
        <v>40</v>
      </c>
      <c r="B48" s="473">
        <v>43117</v>
      </c>
      <c r="C48" s="157" t="s">
        <v>231</v>
      </c>
      <c r="D48" s="158"/>
      <c r="E48" s="159"/>
      <c r="F48" s="672"/>
      <c r="G48" s="672"/>
      <c r="H48" s="672"/>
      <c r="I48" s="672"/>
      <c r="J48" s="679"/>
      <c r="K48" s="638"/>
      <c r="L48" s="642"/>
      <c r="M48" s="642"/>
      <c r="N48" s="642"/>
      <c r="O48" s="640"/>
      <c r="P48" s="540"/>
      <c r="Q48" s="540"/>
      <c r="R48" s="540"/>
      <c r="S48" s="540"/>
      <c r="T48" s="541"/>
      <c r="U48" s="730"/>
      <c r="V48" s="730"/>
      <c r="W48" s="730"/>
      <c r="X48" s="730"/>
      <c r="Y48" s="728"/>
      <c r="Z48" s="465"/>
      <c r="AA48" s="465"/>
      <c r="AB48" s="465"/>
      <c r="AC48" s="465"/>
      <c r="AD48" s="634"/>
      <c r="AE48" s="743"/>
      <c r="AF48" s="743"/>
      <c r="AG48" s="743"/>
      <c r="AH48" s="743"/>
      <c r="AI48" s="742"/>
      <c r="AJ48" s="540"/>
      <c r="AK48" s="540"/>
      <c r="AL48" s="540"/>
      <c r="AM48" s="540"/>
      <c r="AN48" s="541"/>
      <c r="AO48" s="709"/>
      <c r="AP48" s="709"/>
      <c r="AQ48" s="709"/>
      <c r="AR48" s="709"/>
      <c r="AS48" s="706"/>
      <c r="AT48" s="547"/>
      <c r="AU48" s="547"/>
      <c r="AV48" s="547"/>
      <c r="AW48" s="547"/>
      <c r="AX48" s="640"/>
      <c r="AY48" s="540"/>
      <c r="AZ48" s="540"/>
      <c r="BA48" s="540"/>
      <c r="BB48" s="540"/>
      <c r="BC48" s="541"/>
      <c r="BD48" s="540"/>
      <c r="BE48" s="540"/>
      <c r="BF48" s="540"/>
      <c r="BG48" s="540"/>
      <c r="BH48" s="541"/>
      <c r="BI48" s="751"/>
      <c r="BJ48" s="751"/>
      <c r="BK48" s="751"/>
      <c r="BL48" s="751"/>
      <c r="BM48" s="748"/>
      <c r="BN48" s="650"/>
      <c r="BO48" s="650"/>
      <c r="BP48" s="650"/>
      <c r="BQ48" s="650"/>
      <c r="BR48" s="655"/>
      <c r="BS48" s="547"/>
      <c r="BT48" s="547"/>
      <c r="BU48" s="547"/>
      <c r="BV48" s="547"/>
      <c r="BW48" s="655"/>
      <c r="BX48" s="540"/>
      <c r="BY48" s="540"/>
      <c r="BZ48" s="540"/>
      <c r="CA48" s="540"/>
      <c r="CB48" s="541"/>
      <c r="CC48" s="771"/>
      <c r="CD48" s="771"/>
      <c r="CE48" s="771"/>
      <c r="CF48" s="771"/>
      <c r="CG48" s="778"/>
      <c r="CH48" s="540"/>
      <c r="CI48" s="540"/>
      <c r="CJ48" s="540"/>
      <c r="CK48" s="540"/>
      <c r="CL48" s="541"/>
      <c r="CM48" s="540"/>
      <c r="CN48" s="540"/>
      <c r="CO48" s="540"/>
      <c r="CP48" s="540"/>
      <c r="CQ48" s="541"/>
      <c r="CR48" s="540"/>
      <c r="CS48" s="540"/>
      <c r="CT48" s="540"/>
      <c r="CU48" s="540"/>
      <c r="CV48" s="541"/>
      <c r="CW48" s="540"/>
      <c r="CX48" s="540"/>
      <c r="CY48" s="540"/>
      <c r="CZ48" s="540"/>
      <c r="DA48" s="541"/>
      <c r="DB48" s="762"/>
      <c r="DC48" s="762"/>
      <c r="DD48" s="762"/>
      <c r="DE48" s="762"/>
      <c r="DF48" s="766"/>
      <c r="DG48" s="464"/>
      <c r="DH48" s="465"/>
      <c r="DI48" s="465"/>
      <c r="DJ48" s="465"/>
      <c r="DK48" s="466"/>
      <c r="DL48" s="716"/>
      <c r="DM48" s="716"/>
      <c r="DN48" s="716"/>
      <c r="DO48" s="716"/>
      <c r="DP48" s="718"/>
      <c r="DQ48" s="540"/>
      <c r="DR48" s="540"/>
      <c r="DS48" s="540"/>
      <c r="DT48" s="540"/>
      <c r="DU48" s="541"/>
      <c r="DV48" s="540"/>
      <c r="DW48" s="540"/>
      <c r="DX48" s="540"/>
      <c r="DY48" s="540"/>
      <c r="DZ48" s="541"/>
      <c r="EA48" s="787"/>
      <c r="EB48" s="787"/>
      <c r="EC48" s="787"/>
      <c r="ED48" s="787"/>
      <c r="EE48" s="784"/>
      <c r="EF48" s="771"/>
      <c r="EG48" s="771"/>
      <c r="EH48" s="771"/>
      <c r="EI48" s="771"/>
      <c r="EJ48" s="778"/>
      <c r="EK48" s="540"/>
      <c r="EL48" s="540"/>
      <c r="EM48" s="540"/>
      <c r="EN48" s="540"/>
      <c r="EO48" s="541"/>
      <c r="EP48" s="540"/>
      <c r="EQ48" s="540"/>
      <c r="ER48" s="540"/>
      <c r="ES48" s="540"/>
      <c r="ET48" s="541"/>
      <c r="EU48" s="540"/>
      <c r="EV48" s="540"/>
      <c r="EW48" s="540"/>
      <c r="EX48" s="540"/>
      <c r="EY48" s="541"/>
      <c r="EZ48" s="630"/>
      <c r="FA48" s="630"/>
      <c r="FB48" s="630"/>
      <c r="FC48" s="630"/>
      <c r="FD48" s="631"/>
      <c r="FI48" s="784"/>
      <c r="FJ48" s="787"/>
      <c r="FK48" s="787"/>
      <c r="FL48" s="787"/>
      <c r="FM48" s="787"/>
      <c r="FN48" s="787"/>
    </row>
    <row r="49" spans="1:170" s="457" customFormat="1">
      <c r="A49" s="168">
        <v>41</v>
      </c>
      <c r="B49" s="295">
        <v>43119</v>
      </c>
      <c r="C49" s="160" t="s">
        <v>272</v>
      </c>
      <c r="D49" s="293"/>
      <c r="E49" s="162"/>
      <c r="F49" s="671"/>
      <c r="G49" s="671"/>
      <c r="H49" s="671"/>
      <c r="I49" s="671"/>
      <c r="J49" s="679"/>
      <c r="K49" s="638"/>
      <c r="L49" s="642"/>
      <c r="M49" s="642"/>
      <c r="N49" s="642"/>
      <c r="O49" s="640"/>
      <c r="P49" s="636"/>
      <c r="Q49" s="636"/>
      <c r="R49" s="636"/>
      <c r="S49" s="636"/>
      <c r="T49" s="637"/>
      <c r="U49" s="724"/>
      <c r="V49" s="724"/>
      <c r="W49" s="724"/>
      <c r="X49" s="724"/>
      <c r="Y49" s="728"/>
      <c r="Z49" s="633"/>
      <c r="AA49" s="633"/>
      <c r="AB49" s="633"/>
      <c r="AC49" s="633"/>
      <c r="AD49" s="634"/>
      <c r="AE49" s="743"/>
      <c r="AF49" s="743"/>
      <c r="AG49" s="743"/>
      <c r="AH49" s="743"/>
      <c r="AI49" s="742"/>
      <c r="AJ49" s="636"/>
      <c r="AK49" s="636"/>
      <c r="AL49" s="636"/>
      <c r="AM49" s="636"/>
      <c r="AN49" s="637"/>
      <c r="AO49" s="705"/>
      <c r="AP49" s="705"/>
      <c r="AQ49" s="705"/>
      <c r="AR49" s="705"/>
      <c r="AS49" s="706"/>
      <c r="AT49" s="636"/>
      <c r="AU49" s="636"/>
      <c r="AV49" s="636"/>
      <c r="AW49" s="636"/>
      <c r="AX49" s="640"/>
      <c r="AY49" s="636"/>
      <c r="AZ49" s="636"/>
      <c r="BA49" s="636"/>
      <c r="BB49" s="636"/>
      <c r="BC49" s="637"/>
      <c r="BD49" s="636"/>
      <c r="BE49" s="636"/>
      <c r="BF49" s="636"/>
      <c r="BG49" s="636"/>
      <c r="BH49" s="637"/>
      <c r="BI49" s="747"/>
      <c r="BJ49" s="747"/>
      <c r="BK49" s="747"/>
      <c r="BL49" s="747"/>
      <c r="BM49" s="748"/>
      <c r="BN49" s="654"/>
      <c r="BO49" s="654"/>
      <c r="BP49" s="654"/>
      <c r="BQ49" s="654"/>
      <c r="BR49" s="655"/>
      <c r="BS49" s="636"/>
      <c r="BT49" s="636"/>
      <c r="BU49" s="636"/>
      <c r="BV49" s="636"/>
      <c r="BW49" s="655"/>
      <c r="BX49" s="636"/>
      <c r="BY49" s="636"/>
      <c r="BZ49" s="636"/>
      <c r="CA49" s="636"/>
      <c r="CB49" s="637"/>
      <c r="CC49" s="773"/>
      <c r="CD49" s="773"/>
      <c r="CE49" s="773"/>
      <c r="CF49" s="773"/>
      <c r="CG49" s="778"/>
      <c r="CH49" s="636"/>
      <c r="CI49" s="636"/>
      <c r="CJ49" s="636"/>
      <c r="CK49" s="636"/>
      <c r="CL49" s="637"/>
      <c r="CM49" s="642"/>
      <c r="CN49" s="642"/>
      <c r="CO49" s="642"/>
      <c r="CP49" s="642"/>
      <c r="CQ49" s="640"/>
      <c r="CR49" s="642"/>
      <c r="CS49" s="642"/>
      <c r="CT49" s="642"/>
      <c r="CU49" s="642"/>
      <c r="CV49" s="640"/>
      <c r="CW49" s="642"/>
      <c r="CX49" s="642"/>
      <c r="CY49" s="642"/>
      <c r="CZ49" s="642"/>
      <c r="DA49" s="640"/>
      <c r="DB49" s="768"/>
      <c r="DC49" s="768"/>
      <c r="DD49" s="768"/>
      <c r="DE49" s="768"/>
      <c r="DF49" s="766"/>
      <c r="DG49" s="632"/>
      <c r="DH49" s="633"/>
      <c r="DI49" s="633"/>
      <c r="DJ49" s="633"/>
      <c r="DK49" s="634"/>
      <c r="DL49" s="717"/>
      <c r="DM49" s="717"/>
      <c r="DN49" s="717"/>
      <c r="DO49" s="717"/>
      <c r="DP49" s="718"/>
      <c r="DQ49" s="642"/>
      <c r="DR49" s="642"/>
      <c r="DS49" s="642"/>
      <c r="DT49" s="642"/>
      <c r="DU49" s="640"/>
      <c r="DV49" s="632"/>
      <c r="DW49" s="633"/>
      <c r="DX49" s="633"/>
      <c r="DY49" s="633"/>
      <c r="DZ49" s="634"/>
      <c r="EA49" s="786"/>
      <c r="EB49" s="786"/>
      <c r="EC49" s="786"/>
      <c r="ED49" s="786"/>
      <c r="EE49" s="784"/>
      <c r="EF49" s="775"/>
      <c r="EG49" s="775"/>
      <c r="EH49" s="775"/>
      <c r="EI49" s="775"/>
      <c r="EJ49" s="778"/>
      <c r="EK49" s="632"/>
      <c r="EL49" s="633"/>
      <c r="EM49" s="633"/>
      <c r="EN49" s="633"/>
      <c r="EO49" s="634"/>
      <c r="EP49" s="632"/>
      <c r="EQ49" s="633"/>
      <c r="ER49" s="633"/>
      <c r="ES49" s="633"/>
      <c r="ET49" s="634"/>
      <c r="EU49" s="636"/>
      <c r="EV49" s="636"/>
      <c r="EW49" s="636"/>
      <c r="EX49" s="636"/>
      <c r="EY49" s="637"/>
      <c r="EZ49" s="636"/>
      <c r="FA49" s="636"/>
      <c r="FB49" s="636"/>
      <c r="FC49" s="636"/>
      <c r="FD49" s="637"/>
      <c r="FI49" s="784"/>
      <c r="FJ49" s="782"/>
      <c r="FK49" s="782"/>
      <c r="FL49" s="782"/>
      <c r="FM49" s="782"/>
      <c r="FN49" s="782"/>
    </row>
    <row r="50" spans="1:170" s="457" customFormat="1">
      <c r="A50" s="167">
        <v>42</v>
      </c>
      <c r="B50" s="294">
        <v>43120</v>
      </c>
      <c r="C50" s="157" t="s">
        <v>232</v>
      </c>
      <c r="D50" s="292"/>
      <c r="E50" s="159"/>
      <c r="F50" s="672"/>
      <c r="G50" s="672"/>
      <c r="H50" s="672"/>
      <c r="I50" s="672"/>
      <c r="J50" s="679"/>
      <c r="K50" s="638"/>
      <c r="L50" s="642"/>
      <c r="M50" s="642"/>
      <c r="N50" s="642"/>
      <c r="O50" s="640"/>
      <c r="P50" s="540"/>
      <c r="Q50" s="540"/>
      <c r="R50" s="540"/>
      <c r="S50" s="540"/>
      <c r="T50" s="541"/>
      <c r="U50" s="730"/>
      <c r="V50" s="730"/>
      <c r="W50" s="730"/>
      <c r="X50" s="730"/>
      <c r="Y50" s="728"/>
      <c r="Z50" s="465"/>
      <c r="AA50" s="465"/>
      <c r="AB50" s="465"/>
      <c r="AC50" s="465"/>
      <c r="AD50" s="634"/>
      <c r="AE50" s="743"/>
      <c r="AF50" s="743"/>
      <c r="AG50" s="743"/>
      <c r="AH50" s="743"/>
      <c r="AI50" s="742"/>
      <c r="AJ50" s="540"/>
      <c r="AK50" s="540"/>
      <c r="AL50" s="540"/>
      <c r="AM50" s="540"/>
      <c r="AN50" s="541"/>
      <c r="AO50" s="709"/>
      <c r="AP50" s="709"/>
      <c r="AQ50" s="709"/>
      <c r="AR50" s="709"/>
      <c r="AS50" s="706"/>
      <c r="AT50" s="547"/>
      <c r="AU50" s="547"/>
      <c r="AV50" s="547"/>
      <c r="AW50" s="547"/>
      <c r="AX50" s="640"/>
      <c r="AY50" s="540"/>
      <c r="AZ50" s="540"/>
      <c r="BA50" s="540"/>
      <c r="BB50" s="540"/>
      <c r="BC50" s="541"/>
      <c r="BD50" s="540"/>
      <c r="BE50" s="540"/>
      <c r="BF50" s="540"/>
      <c r="BG50" s="540"/>
      <c r="BH50" s="541"/>
      <c r="BI50" s="751"/>
      <c r="BJ50" s="751"/>
      <c r="BK50" s="751"/>
      <c r="BL50" s="751"/>
      <c r="BM50" s="748"/>
      <c r="BN50" s="650"/>
      <c r="BO50" s="650"/>
      <c r="BP50" s="650"/>
      <c r="BQ50" s="650"/>
      <c r="BR50" s="655"/>
      <c r="BS50" s="547"/>
      <c r="BT50" s="547"/>
      <c r="BU50" s="547"/>
      <c r="BV50" s="547"/>
      <c r="BW50" s="655"/>
      <c r="BX50" s="540"/>
      <c r="BY50" s="540"/>
      <c r="BZ50" s="540"/>
      <c r="CA50" s="540"/>
      <c r="CB50" s="541"/>
      <c r="CC50" s="771"/>
      <c r="CD50" s="771"/>
      <c r="CE50" s="771"/>
      <c r="CF50" s="771"/>
      <c r="CG50" s="778"/>
      <c r="CH50" s="540"/>
      <c r="CI50" s="540"/>
      <c r="CJ50" s="540"/>
      <c r="CK50" s="540"/>
      <c r="CL50" s="541"/>
      <c r="CM50" s="540"/>
      <c r="CN50" s="540"/>
      <c r="CO50" s="540"/>
      <c r="CP50" s="540"/>
      <c r="CQ50" s="541"/>
      <c r="CR50" s="540"/>
      <c r="CS50" s="540"/>
      <c r="CT50" s="540"/>
      <c r="CU50" s="540"/>
      <c r="CV50" s="541"/>
      <c r="CW50" s="540"/>
      <c r="CX50" s="540"/>
      <c r="CY50" s="540"/>
      <c r="CZ50" s="540"/>
      <c r="DA50" s="541"/>
      <c r="DB50" s="762"/>
      <c r="DC50" s="762"/>
      <c r="DD50" s="762"/>
      <c r="DE50" s="762"/>
      <c r="DF50" s="766"/>
      <c r="DG50" s="464"/>
      <c r="DH50" s="465"/>
      <c r="DI50" s="465"/>
      <c r="DJ50" s="465"/>
      <c r="DK50" s="466"/>
      <c r="DL50" s="716"/>
      <c r="DM50" s="716"/>
      <c r="DN50" s="716"/>
      <c r="DO50" s="716"/>
      <c r="DP50" s="718"/>
      <c r="DQ50" s="540"/>
      <c r="DR50" s="540"/>
      <c r="DS50" s="540"/>
      <c r="DT50" s="540"/>
      <c r="DU50" s="541"/>
      <c r="DV50" s="464"/>
      <c r="DW50" s="465"/>
      <c r="DX50" s="465"/>
      <c r="DY50" s="465"/>
      <c r="DZ50" s="466"/>
      <c r="EA50" s="785"/>
      <c r="EB50" s="785"/>
      <c r="EC50" s="785"/>
      <c r="ED50" s="785"/>
      <c r="EE50" s="784"/>
      <c r="EF50" s="769"/>
      <c r="EG50" s="769"/>
      <c r="EH50" s="769"/>
      <c r="EI50" s="769"/>
      <c r="EJ50" s="778"/>
      <c r="EK50" s="464"/>
      <c r="EL50" s="465"/>
      <c r="EM50" s="465"/>
      <c r="EN50" s="465"/>
      <c r="EO50" s="466"/>
      <c r="EP50" s="464"/>
      <c r="EQ50" s="465"/>
      <c r="ER50" s="465"/>
      <c r="ES50" s="465"/>
      <c r="ET50" s="466"/>
      <c r="EU50" s="464"/>
      <c r="EV50" s="465"/>
      <c r="EW50" s="465"/>
      <c r="EX50" s="465"/>
      <c r="EY50" s="466"/>
      <c r="EZ50" s="630"/>
      <c r="FA50" s="630"/>
      <c r="FB50" s="630"/>
      <c r="FC50" s="630"/>
      <c r="FD50" s="631"/>
      <c r="FI50" s="784"/>
      <c r="FJ50" s="785"/>
      <c r="FK50" s="785"/>
      <c r="FL50" s="785"/>
      <c r="FM50" s="785"/>
      <c r="FN50" s="785"/>
    </row>
    <row r="51" spans="1:170" s="458" customFormat="1">
      <c r="A51" s="167">
        <v>43</v>
      </c>
      <c r="B51" s="294">
        <v>43124</v>
      </c>
      <c r="C51" s="157" t="s">
        <v>272</v>
      </c>
      <c r="D51" s="158"/>
      <c r="E51" s="159"/>
      <c r="F51" s="672"/>
      <c r="G51" s="672"/>
      <c r="H51" s="672"/>
      <c r="I51" s="672"/>
      <c r="J51" s="679"/>
      <c r="K51" s="539"/>
      <c r="L51" s="540"/>
      <c r="M51" s="540"/>
      <c r="N51" s="540"/>
      <c r="O51" s="541"/>
      <c r="P51" s="464"/>
      <c r="Q51" s="465"/>
      <c r="R51" s="465"/>
      <c r="S51" s="465"/>
      <c r="T51" s="466"/>
      <c r="U51" s="726"/>
      <c r="V51" s="726"/>
      <c r="W51" s="726"/>
      <c r="X51" s="726"/>
      <c r="Y51" s="728"/>
      <c r="Z51" s="465"/>
      <c r="AA51" s="465"/>
      <c r="AB51" s="465"/>
      <c r="AC51" s="465"/>
      <c r="AD51" s="634"/>
      <c r="AE51" s="743"/>
      <c r="AF51" s="743"/>
      <c r="AG51" s="743"/>
      <c r="AH51" s="743"/>
      <c r="AI51" s="742"/>
      <c r="AJ51" s="630"/>
      <c r="AK51" s="630"/>
      <c r="AL51" s="630"/>
      <c r="AM51" s="630"/>
      <c r="AN51" s="631"/>
      <c r="AO51" s="703"/>
      <c r="AP51" s="703"/>
      <c r="AQ51" s="703"/>
      <c r="AR51" s="703"/>
      <c r="AS51" s="706"/>
      <c r="AT51" s="547"/>
      <c r="AU51" s="547"/>
      <c r="AV51" s="547"/>
      <c r="AW51" s="547"/>
      <c r="AX51" s="541"/>
      <c r="AY51" s="630"/>
      <c r="AZ51" s="630"/>
      <c r="BA51" s="630"/>
      <c r="BB51" s="630"/>
      <c r="BC51" s="631"/>
      <c r="BD51" s="630"/>
      <c r="BE51" s="630"/>
      <c r="BF51" s="630"/>
      <c r="BG51" s="630"/>
      <c r="BH51" s="631"/>
      <c r="BI51" s="746"/>
      <c r="BJ51" s="746"/>
      <c r="BK51" s="746"/>
      <c r="BL51" s="746"/>
      <c r="BM51" s="748"/>
      <c r="BN51" s="656"/>
      <c r="BO51" s="656"/>
      <c r="BP51" s="656"/>
      <c r="BQ51" s="656"/>
      <c r="BR51" s="655"/>
      <c r="BS51" s="630"/>
      <c r="BT51" s="630"/>
      <c r="BU51" s="630"/>
      <c r="BV51" s="630"/>
      <c r="BW51" s="655"/>
      <c r="BX51" s="540"/>
      <c r="BY51" s="540"/>
      <c r="BZ51" s="540"/>
      <c r="CA51" s="540"/>
      <c r="CB51" s="541"/>
      <c r="CC51" s="771"/>
      <c r="CD51" s="771"/>
      <c r="CE51" s="771"/>
      <c r="CF51" s="771"/>
      <c r="CG51" s="778"/>
      <c r="CH51" s="540"/>
      <c r="CI51" s="540"/>
      <c r="CJ51" s="540"/>
      <c r="CK51" s="540"/>
      <c r="CL51" s="541"/>
      <c r="CM51" s="540"/>
      <c r="CN51" s="540"/>
      <c r="CO51" s="540"/>
      <c r="CP51" s="540"/>
      <c r="CQ51" s="541"/>
      <c r="CR51" s="540"/>
      <c r="CS51" s="540"/>
      <c r="CT51" s="540"/>
      <c r="CU51" s="540"/>
      <c r="CV51" s="541"/>
      <c r="CW51" s="540"/>
      <c r="CX51" s="540"/>
      <c r="CY51" s="540"/>
      <c r="CZ51" s="540"/>
      <c r="DA51" s="541"/>
      <c r="DB51" s="762"/>
      <c r="DC51" s="762"/>
      <c r="DD51" s="762"/>
      <c r="DE51" s="762"/>
      <c r="DF51" s="766"/>
      <c r="DG51" s="464"/>
      <c r="DH51" s="465"/>
      <c r="DI51" s="465"/>
      <c r="DJ51" s="465"/>
      <c r="DK51" s="466"/>
      <c r="DL51" s="716"/>
      <c r="DM51" s="716"/>
      <c r="DN51" s="716"/>
      <c r="DO51" s="716"/>
      <c r="DP51" s="718"/>
      <c r="DQ51" s="540"/>
      <c r="DR51" s="540"/>
      <c r="DS51" s="540"/>
      <c r="DT51" s="540"/>
      <c r="DU51" s="541"/>
      <c r="DV51" s="540"/>
      <c r="DW51" s="540"/>
      <c r="DX51" s="540"/>
      <c r="DY51" s="540"/>
      <c r="DZ51" s="541"/>
      <c r="EA51" s="787"/>
      <c r="EB51" s="787"/>
      <c r="EC51" s="787"/>
      <c r="ED51" s="787"/>
      <c r="EE51" s="784"/>
      <c r="EF51" s="771"/>
      <c r="EG51" s="771"/>
      <c r="EH51" s="771"/>
      <c r="EI51" s="771"/>
      <c r="EJ51" s="778"/>
      <c r="EK51" s="540"/>
      <c r="EL51" s="540"/>
      <c r="EM51" s="540"/>
      <c r="EN51" s="540"/>
      <c r="EO51" s="541"/>
      <c r="EP51" s="540"/>
      <c r="EQ51" s="540"/>
      <c r="ER51" s="540"/>
      <c r="ES51" s="540"/>
      <c r="ET51" s="541"/>
      <c r="EU51" s="464"/>
      <c r="EV51" s="465"/>
      <c r="EW51" s="465"/>
      <c r="EX51" s="465"/>
      <c r="EY51" s="466"/>
      <c r="EZ51" s="630"/>
      <c r="FA51" s="630"/>
      <c r="FB51" s="630"/>
      <c r="FC51" s="630"/>
      <c r="FD51" s="631"/>
      <c r="FI51" s="784"/>
      <c r="FJ51" s="785"/>
      <c r="FK51" s="785"/>
      <c r="FL51" s="785"/>
      <c r="FM51" s="785"/>
      <c r="FN51" s="785"/>
    </row>
    <row r="52" spans="1:170" s="458" customFormat="1">
      <c r="A52" s="168">
        <v>44</v>
      </c>
      <c r="B52" s="295">
        <v>43126</v>
      </c>
      <c r="C52" s="160" t="s">
        <v>319</v>
      </c>
      <c r="D52" s="161"/>
      <c r="E52" s="162"/>
      <c r="F52" s="671"/>
      <c r="G52" s="671"/>
      <c r="H52" s="671"/>
      <c r="I52" s="671"/>
      <c r="J52" s="679"/>
      <c r="K52" s="638"/>
      <c r="L52" s="642"/>
      <c r="M52" s="642"/>
      <c r="N52" s="642"/>
      <c r="O52" s="640"/>
      <c r="P52" s="636"/>
      <c r="Q52" s="636"/>
      <c r="R52" s="636"/>
      <c r="S52" s="636"/>
      <c r="T52" s="637"/>
      <c r="U52" s="724"/>
      <c r="V52" s="724"/>
      <c r="W52" s="724"/>
      <c r="X52" s="724"/>
      <c r="Y52" s="728"/>
      <c r="Z52" s="633"/>
      <c r="AA52" s="633"/>
      <c r="AB52" s="633"/>
      <c r="AC52" s="633"/>
      <c r="AD52" s="634"/>
      <c r="AE52" s="743"/>
      <c r="AF52" s="743"/>
      <c r="AG52" s="743"/>
      <c r="AH52" s="743"/>
      <c r="AI52" s="742"/>
      <c r="AJ52" s="636"/>
      <c r="AK52" s="636"/>
      <c r="AL52" s="636"/>
      <c r="AM52" s="636"/>
      <c r="AN52" s="637"/>
      <c r="AO52" s="705"/>
      <c r="AP52" s="705"/>
      <c r="AQ52" s="705"/>
      <c r="AR52" s="705"/>
      <c r="AS52" s="706"/>
      <c r="AT52" s="639"/>
      <c r="AU52" s="639"/>
      <c r="AV52" s="639"/>
      <c r="AW52" s="639"/>
      <c r="AX52" s="640"/>
      <c r="AY52" s="636"/>
      <c r="AZ52" s="636"/>
      <c r="BA52" s="636"/>
      <c r="BB52" s="636"/>
      <c r="BC52" s="637"/>
      <c r="BD52" s="636"/>
      <c r="BE52" s="636"/>
      <c r="BF52" s="636"/>
      <c r="BG52" s="636"/>
      <c r="BH52" s="637"/>
      <c r="BI52" s="747"/>
      <c r="BJ52" s="747"/>
      <c r="BK52" s="747"/>
      <c r="BL52" s="747"/>
      <c r="BM52" s="748"/>
      <c r="BN52" s="654"/>
      <c r="BO52" s="654"/>
      <c r="BP52" s="654"/>
      <c r="BQ52" s="654"/>
      <c r="BR52" s="655"/>
      <c r="BS52" s="636"/>
      <c r="BT52" s="636"/>
      <c r="BU52" s="636"/>
      <c r="BV52" s="636"/>
      <c r="BW52" s="655"/>
      <c r="BX52" s="642"/>
      <c r="BY52" s="642"/>
      <c r="BZ52" s="642"/>
      <c r="CA52" s="642"/>
      <c r="CB52" s="640"/>
      <c r="CC52" s="772"/>
      <c r="CD52" s="772"/>
      <c r="CE52" s="772"/>
      <c r="CF52" s="772"/>
      <c r="CG52" s="778"/>
      <c r="CH52" s="642"/>
      <c r="CI52" s="642"/>
      <c r="CJ52" s="642"/>
      <c r="CK52" s="642"/>
      <c r="CL52" s="640"/>
      <c r="CM52" s="642"/>
      <c r="CN52" s="642"/>
      <c r="CO52" s="642"/>
      <c r="CP52" s="642"/>
      <c r="CQ52" s="640"/>
      <c r="CR52" s="642"/>
      <c r="CS52" s="642"/>
      <c r="CT52" s="642"/>
      <c r="CU52" s="642"/>
      <c r="CV52" s="640"/>
      <c r="CW52" s="642"/>
      <c r="CX52" s="642"/>
      <c r="CY52" s="642"/>
      <c r="CZ52" s="642"/>
      <c r="DA52" s="640"/>
      <c r="DB52" s="768"/>
      <c r="DC52" s="768"/>
      <c r="DD52" s="768"/>
      <c r="DE52" s="768"/>
      <c r="DF52" s="766"/>
      <c r="DG52" s="632"/>
      <c r="DH52" s="633"/>
      <c r="DI52" s="633"/>
      <c r="DJ52" s="633"/>
      <c r="DK52" s="634"/>
      <c r="DL52" s="717"/>
      <c r="DM52" s="717"/>
      <c r="DN52" s="717"/>
      <c r="DO52" s="717"/>
      <c r="DP52" s="718"/>
      <c r="DQ52" s="632"/>
      <c r="DR52" s="633"/>
      <c r="DS52" s="633"/>
      <c r="DT52" s="633"/>
      <c r="DU52" s="634"/>
      <c r="DV52" s="642"/>
      <c r="DW52" s="642"/>
      <c r="DX52" s="642"/>
      <c r="DY52" s="642"/>
      <c r="DZ52" s="640"/>
      <c r="EA52" s="781"/>
      <c r="EB52" s="781"/>
      <c r="EC52" s="781"/>
      <c r="ED52" s="781"/>
      <c r="EE52" s="784"/>
      <c r="EF52" s="772"/>
      <c r="EG52" s="772"/>
      <c r="EH52" s="772"/>
      <c r="EI52" s="772"/>
      <c r="EJ52" s="778"/>
      <c r="EK52" s="642"/>
      <c r="EL52" s="642"/>
      <c r="EM52" s="642"/>
      <c r="EN52" s="642"/>
      <c r="EO52" s="640"/>
      <c r="EP52" s="642"/>
      <c r="EQ52" s="642"/>
      <c r="ER52" s="642"/>
      <c r="ES52" s="642"/>
      <c r="ET52" s="640"/>
      <c r="EU52" s="632"/>
      <c r="EV52" s="633"/>
      <c r="EW52" s="633"/>
      <c r="EX52" s="633"/>
      <c r="EY52" s="634"/>
      <c r="EZ52" s="636"/>
      <c r="FA52" s="636"/>
      <c r="FB52" s="636"/>
      <c r="FC52" s="636"/>
      <c r="FD52" s="631"/>
      <c r="FI52" s="784"/>
      <c r="FJ52" s="786"/>
      <c r="FK52" s="786"/>
      <c r="FL52" s="786"/>
      <c r="FM52" s="786"/>
      <c r="FN52" s="786"/>
    </row>
    <row r="53" spans="1:170" s="457" customFormat="1">
      <c r="A53" s="168">
        <v>45</v>
      </c>
      <c r="B53" s="295">
        <v>43127</v>
      </c>
      <c r="C53" s="160" t="s">
        <v>276</v>
      </c>
      <c r="D53" s="161"/>
      <c r="E53" s="162"/>
      <c r="F53" s="671"/>
      <c r="G53" s="671"/>
      <c r="H53" s="671"/>
      <c r="I53" s="671"/>
      <c r="J53" s="679"/>
      <c r="K53" s="638"/>
      <c r="L53" s="642"/>
      <c r="M53" s="642"/>
      <c r="N53" s="642"/>
      <c r="O53" s="640"/>
      <c r="P53" s="632"/>
      <c r="Q53" s="633"/>
      <c r="R53" s="633"/>
      <c r="S53" s="633"/>
      <c r="T53" s="634"/>
      <c r="U53" s="729"/>
      <c r="V53" s="729"/>
      <c r="W53" s="729"/>
      <c r="X53" s="729"/>
      <c r="Y53" s="728"/>
      <c r="Z53" s="633"/>
      <c r="AA53" s="633"/>
      <c r="AB53" s="633"/>
      <c r="AC53" s="633"/>
      <c r="AD53" s="634"/>
      <c r="AE53" s="743"/>
      <c r="AF53" s="743"/>
      <c r="AG53" s="743"/>
      <c r="AH53" s="743"/>
      <c r="AI53" s="742"/>
      <c r="AJ53" s="642"/>
      <c r="AK53" s="642"/>
      <c r="AL53" s="642"/>
      <c r="AM53" s="642"/>
      <c r="AN53" s="640"/>
      <c r="AO53" s="707"/>
      <c r="AP53" s="707"/>
      <c r="AQ53" s="707"/>
      <c r="AR53" s="707"/>
      <c r="AS53" s="706"/>
      <c r="AT53" s="639"/>
      <c r="AU53" s="639"/>
      <c r="AV53" s="639"/>
      <c r="AW53" s="639"/>
      <c r="AX53" s="640"/>
      <c r="AY53" s="642"/>
      <c r="AZ53" s="642"/>
      <c r="BA53" s="642"/>
      <c r="BB53" s="642"/>
      <c r="BC53" s="640"/>
      <c r="BD53" s="642"/>
      <c r="BE53" s="642"/>
      <c r="BF53" s="642"/>
      <c r="BG53" s="642"/>
      <c r="BH53" s="640"/>
      <c r="BI53" s="749"/>
      <c r="BJ53" s="749"/>
      <c r="BK53" s="749"/>
      <c r="BL53" s="749"/>
      <c r="BM53" s="748"/>
      <c r="BN53" s="653"/>
      <c r="BO53" s="653"/>
      <c r="BP53" s="653"/>
      <c r="BQ53" s="653"/>
      <c r="BR53" s="655"/>
      <c r="BS53" s="639"/>
      <c r="BT53" s="639"/>
      <c r="BU53" s="639"/>
      <c r="BV53" s="639"/>
      <c r="BW53" s="655"/>
      <c r="BX53" s="642"/>
      <c r="BY53" s="642"/>
      <c r="BZ53" s="642"/>
      <c r="CA53" s="642"/>
      <c r="CB53" s="640"/>
      <c r="CC53" s="772"/>
      <c r="CD53" s="772"/>
      <c r="CE53" s="772"/>
      <c r="CF53" s="772"/>
      <c r="CG53" s="778"/>
      <c r="CH53" s="642"/>
      <c r="CI53" s="642"/>
      <c r="CJ53" s="642"/>
      <c r="CK53" s="642"/>
      <c r="CL53" s="640"/>
      <c r="CM53" s="642"/>
      <c r="CN53" s="642"/>
      <c r="CO53" s="642"/>
      <c r="CP53" s="642"/>
      <c r="CQ53" s="640"/>
      <c r="CR53" s="642"/>
      <c r="CS53" s="642"/>
      <c r="CT53" s="642"/>
      <c r="CU53" s="642"/>
      <c r="CV53" s="640"/>
      <c r="CW53" s="642"/>
      <c r="CX53" s="642"/>
      <c r="CY53" s="642"/>
      <c r="CZ53" s="642"/>
      <c r="DA53" s="640"/>
      <c r="DB53" s="768"/>
      <c r="DC53" s="768"/>
      <c r="DD53" s="768"/>
      <c r="DE53" s="768"/>
      <c r="DF53" s="766"/>
      <c r="DG53" s="632"/>
      <c r="DH53" s="633"/>
      <c r="DI53" s="633"/>
      <c r="DJ53" s="633"/>
      <c r="DK53" s="634"/>
      <c r="DL53" s="717"/>
      <c r="DM53" s="717"/>
      <c r="DN53" s="717"/>
      <c r="DO53" s="717"/>
      <c r="DP53" s="718"/>
      <c r="DQ53" s="632"/>
      <c r="DR53" s="633"/>
      <c r="DS53" s="633"/>
      <c r="DT53" s="633"/>
      <c r="DU53" s="634"/>
      <c r="DV53" s="642"/>
      <c r="DW53" s="642"/>
      <c r="DX53" s="642"/>
      <c r="DY53" s="642"/>
      <c r="DZ53" s="640"/>
      <c r="EA53" s="781"/>
      <c r="EB53" s="781"/>
      <c r="EC53" s="781"/>
      <c r="ED53" s="781"/>
      <c r="EE53" s="784"/>
      <c r="EF53" s="772"/>
      <c r="EG53" s="772"/>
      <c r="EH53" s="772"/>
      <c r="EI53" s="772"/>
      <c r="EJ53" s="778"/>
      <c r="EK53" s="642"/>
      <c r="EL53" s="642"/>
      <c r="EM53" s="642"/>
      <c r="EN53" s="642"/>
      <c r="EO53" s="640"/>
      <c r="EP53" s="642"/>
      <c r="EQ53" s="642"/>
      <c r="ER53" s="642"/>
      <c r="ES53" s="642"/>
      <c r="ET53" s="640"/>
      <c r="EU53" s="642"/>
      <c r="EV53" s="642"/>
      <c r="EW53" s="642"/>
      <c r="EX53" s="642"/>
      <c r="EY53" s="640"/>
      <c r="EZ53" s="636"/>
      <c r="FA53" s="636"/>
      <c r="FB53" s="636"/>
      <c r="FC53" s="636"/>
      <c r="FD53" s="637"/>
      <c r="FI53" s="784"/>
      <c r="FJ53" s="781"/>
      <c r="FK53" s="781"/>
      <c r="FL53" s="781"/>
      <c r="FM53" s="781"/>
      <c r="FN53" s="781"/>
    </row>
    <row r="54" spans="1:170" s="458" customFormat="1">
      <c r="A54" s="167">
        <v>46</v>
      </c>
      <c r="B54" s="294">
        <v>43133</v>
      </c>
      <c r="C54" s="157" t="s">
        <v>232</v>
      </c>
      <c r="D54" s="292"/>
      <c r="E54" s="159"/>
      <c r="F54" s="672"/>
      <c r="G54" s="672"/>
      <c r="H54" s="672"/>
      <c r="I54" s="672"/>
      <c r="J54" s="679"/>
      <c r="K54" s="539"/>
      <c r="L54" s="540"/>
      <c r="M54" s="540"/>
      <c r="N54" s="540"/>
      <c r="O54" s="541"/>
      <c r="P54" s="464"/>
      <c r="Q54" s="465"/>
      <c r="R54" s="465"/>
      <c r="S54" s="465"/>
      <c r="T54" s="466"/>
      <c r="U54" s="726"/>
      <c r="V54" s="726"/>
      <c r="W54" s="726"/>
      <c r="X54" s="726"/>
      <c r="Y54" s="728"/>
      <c r="Z54" s="465"/>
      <c r="AA54" s="465"/>
      <c r="AB54" s="465"/>
      <c r="AC54" s="465"/>
      <c r="AD54" s="634"/>
      <c r="AE54" s="743"/>
      <c r="AF54" s="743"/>
      <c r="AG54" s="743"/>
      <c r="AH54" s="743"/>
      <c r="AI54" s="742"/>
      <c r="AJ54" s="540"/>
      <c r="AK54" s="540"/>
      <c r="AL54" s="540"/>
      <c r="AM54" s="540"/>
      <c r="AN54" s="541"/>
      <c r="AO54" s="709"/>
      <c r="AP54" s="709"/>
      <c r="AQ54" s="709"/>
      <c r="AR54" s="709"/>
      <c r="AS54" s="706"/>
      <c r="AT54" s="547"/>
      <c r="AU54" s="547"/>
      <c r="AV54" s="547"/>
      <c r="AW54" s="547"/>
      <c r="AX54" s="541"/>
      <c r="AY54" s="540"/>
      <c r="AZ54" s="540"/>
      <c r="BA54" s="540"/>
      <c r="BB54" s="540"/>
      <c r="BC54" s="541"/>
      <c r="BD54" s="540"/>
      <c r="BE54" s="540"/>
      <c r="BF54" s="540"/>
      <c r="BG54" s="540"/>
      <c r="BH54" s="541"/>
      <c r="BI54" s="751"/>
      <c r="BJ54" s="751"/>
      <c r="BK54" s="751"/>
      <c r="BL54" s="751"/>
      <c r="BM54" s="748"/>
      <c r="BN54" s="650"/>
      <c r="BO54" s="650"/>
      <c r="BP54" s="650"/>
      <c r="BQ54" s="650"/>
      <c r="BR54" s="655"/>
      <c r="BS54" s="547"/>
      <c r="BT54" s="547"/>
      <c r="BU54" s="547"/>
      <c r="BV54" s="547"/>
      <c r="BW54" s="655"/>
      <c r="BX54" s="540"/>
      <c r="BY54" s="540"/>
      <c r="BZ54" s="540"/>
      <c r="CA54" s="540"/>
      <c r="CB54" s="541"/>
      <c r="CC54" s="771"/>
      <c r="CD54" s="771"/>
      <c r="CE54" s="771"/>
      <c r="CF54" s="771"/>
      <c r="CG54" s="778"/>
      <c r="CH54" s="540"/>
      <c r="CI54" s="540"/>
      <c r="CJ54" s="540"/>
      <c r="CK54" s="540"/>
      <c r="CL54" s="541"/>
      <c r="CM54" s="540"/>
      <c r="CN54" s="540"/>
      <c r="CO54" s="540"/>
      <c r="CP54" s="540"/>
      <c r="CQ54" s="541"/>
      <c r="CR54" s="540"/>
      <c r="CS54" s="540"/>
      <c r="CT54" s="540"/>
      <c r="CU54" s="540"/>
      <c r="CV54" s="541"/>
      <c r="CW54" s="540"/>
      <c r="CX54" s="540"/>
      <c r="CY54" s="540"/>
      <c r="CZ54" s="540"/>
      <c r="DA54" s="541"/>
      <c r="DB54" s="762"/>
      <c r="DC54" s="762"/>
      <c r="DD54" s="762"/>
      <c r="DE54" s="762"/>
      <c r="DF54" s="766"/>
      <c r="DG54" s="464"/>
      <c r="DH54" s="465"/>
      <c r="DI54" s="465"/>
      <c r="DJ54" s="465"/>
      <c r="DK54" s="466"/>
      <c r="DL54" s="716"/>
      <c r="DM54" s="716"/>
      <c r="DN54" s="716"/>
      <c r="DO54" s="716"/>
      <c r="DP54" s="718"/>
      <c r="DQ54" s="464"/>
      <c r="DR54" s="465"/>
      <c r="DS54" s="465"/>
      <c r="DT54" s="465"/>
      <c r="DU54" s="466"/>
      <c r="DV54" s="540"/>
      <c r="DW54" s="540"/>
      <c r="DX54" s="540"/>
      <c r="DY54" s="540"/>
      <c r="DZ54" s="541"/>
      <c r="EA54" s="787"/>
      <c r="EB54" s="787"/>
      <c r="EC54" s="787"/>
      <c r="ED54" s="787"/>
      <c r="EE54" s="784"/>
      <c r="EF54" s="771"/>
      <c r="EG54" s="771"/>
      <c r="EH54" s="771"/>
      <c r="EI54" s="771"/>
      <c r="EJ54" s="778"/>
      <c r="EK54" s="540"/>
      <c r="EL54" s="540"/>
      <c r="EM54" s="540"/>
      <c r="EN54" s="540"/>
      <c r="EO54" s="541"/>
      <c r="EP54" s="540"/>
      <c r="EQ54" s="540"/>
      <c r="ER54" s="540"/>
      <c r="ES54" s="540"/>
      <c r="ET54" s="541"/>
      <c r="EU54" s="540"/>
      <c r="EV54" s="540"/>
      <c r="EW54" s="540"/>
      <c r="EX54" s="540"/>
      <c r="EY54" s="541"/>
      <c r="EZ54" s="630"/>
      <c r="FA54" s="630"/>
      <c r="FB54" s="630"/>
      <c r="FC54" s="630"/>
      <c r="FD54" s="631"/>
      <c r="FI54" s="784"/>
      <c r="FJ54" s="787"/>
      <c r="FK54" s="787"/>
      <c r="FL54" s="787"/>
      <c r="FM54" s="787"/>
      <c r="FN54" s="787"/>
    </row>
    <row r="55" spans="1:170" s="457" customFormat="1">
      <c r="A55" s="168">
        <v>47</v>
      </c>
      <c r="B55" s="295">
        <v>43134</v>
      </c>
      <c r="C55" s="160" t="s">
        <v>232</v>
      </c>
      <c r="D55" s="161"/>
      <c r="E55" s="162"/>
      <c r="F55" s="671"/>
      <c r="G55" s="671"/>
      <c r="H55" s="671"/>
      <c r="I55" s="671"/>
      <c r="J55" s="679"/>
      <c r="K55" s="638"/>
      <c r="L55" s="642"/>
      <c r="M55" s="642"/>
      <c r="N55" s="642"/>
      <c r="O55" s="640"/>
      <c r="P55" s="642"/>
      <c r="Q55" s="642"/>
      <c r="R55" s="642"/>
      <c r="S55" s="642"/>
      <c r="T55" s="640"/>
      <c r="U55" s="725"/>
      <c r="V55" s="725"/>
      <c r="W55" s="725"/>
      <c r="X55" s="725"/>
      <c r="Y55" s="728"/>
      <c r="Z55" s="633"/>
      <c r="AA55" s="633"/>
      <c r="AB55" s="633"/>
      <c r="AC55" s="633"/>
      <c r="AD55" s="634"/>
      <c r="AE55" s="743"/>
      <c r="AF55" s="743"/>
      <c r="AG55" s="743"/>
      <c r="AH55" s="743"/>
      <c r="AI55" s="742"/>
      <c r="AJ55" s="642"/>
      <c r="AK55" s="642"/>
      <c r="AL55" s="642"/>
      <c r="AM55" s="642"/>
      <c r="AN55" s="640"/>
      <c r="AO55" s="707"/>
      <c r="AP55" s="707"/>
      <c r="AQ55" s="707"/>
      <c r="AR55" s="707"/>
      <c r="AS55" s="706"/>
      <c r="AT55" s="639"/>
      <c r="AU55" s="639"/>
      <c r="AV55" s="639"/>
      <c r="AW55" s="639"/>
      <c r="AX55" s="640"/>
      <c r="AY55" s="642"/>
      <c r="AZ55" s="642"/>
      <c r="BA55" s="642"/>
      <c r="BB55" s="642"/>
      <c r="BC55" s="640"/>
      <c r="BD55" s="642"/>
      <c r="BE55" s="642"/>
      <c r="BF55" s="642"/>
      <c r="BG55" s="642"/>
      <c r="BH55" s="640"/>
      <c r="BI55" s="749"/>
      <c r="BJ55" s="749"/>
      <c r="BK55" s="749"/>
      <c r="BL55" s="749"/>
      <c r="BM55" s="748"/>
      <c r="BN55" s="653"/>
      <c r="BO55" s="653"/>
      <c r="BP55" s="653"/>
      <c r="BQ55" s="653"/>
      <c r="BR55" s="655"/>
      <c r="BS55" s="639"/>
      <c r="BT55" s="639"/>
      <c r="BU55" s="639"/>
      <c r="BV55" s="639"/>
      <c r="BW55" s="655"/>
      <c r="BX55" s="642"/>
      <c r="BY55" s="642"/>
      <c r="BZ55" s="642"/>
      <c r="CA55" s="642"/>
      <c r="CB55" s="640"/>
      <c r="CC55" s="772"/>
      <c r="CD55" s="772"/>
      <c r="CE55" s="772"/>
      <c r="CF55" s="772"/>
      <c r="CG55" s="778"/>
      <c r="CH55" s="642"/>
      <c r="CI55" s="642"/>
      <c r="CJ55" s="642"/>
      <c r="CK55" s="642"/>
      <c r="CL55" s="640"/>
      <c r="CM55" s="642"/>
      <c r="CN55" s="642"/>
      <c r="CO55" s="642"/>
      <c r="CP55" s="642"/>
      <c r="CQ55" s="640"/>
      <c r="CR55" s="642"/>
      <c r="CS55" s="642"/>
      <c r="CT55" s="642"/>
      <c r="CU55" s="642"/>
      <c r="CV55" s="640"/>
      <c r="CW55" s="642"/>
      <c r="CX55" s="642"/>
      <c r="CY55" s="642"/>
      <c r="CZ55" s="642"/>
      <c r="DA55" s="640"/>
      <c r="DB55" s="768"/>
      <c r="DC55" s="768"/>
      <c r="DD55" s="768"/>
      <c r="DE55" s="768"/>
      <c r="DF55" s="766"/>
      <c r="DG55" s="632"/>
      <c r="DH55" s="633"/>
      <c r="DI55" s="633"/>
      <c r="DJ55" s="633"/>
      <c r="DK55" s="634"/>
      <c r="DL55" s="717"/>
      <c r="DM55" s="717"/>
      <c r="DN55" s="717"/>
      <c r="DO55" s="717"/>
      <c r="DP55" s="718"/>
      <c r="DQ55" s="632"/>
      <c r="DR55" s="633"/>
      <c r="DS55" s="633"/>
      <c r="DT55" s="633"/>
      <c r="DU55" s="634"/>
      <c r="DV55" s="642"/>
      <c r="DW55" s="642"/>
      <c r="DX55" s="642"/>
      <c r="DY55" s="642"/>
      <c r="DZ55" s="640"/>
      <c r="EA55" s="781"/>
      <c r="EB55" s="781"/>
      <c r="EC55" s="781"/>
      <c r="ED55" s="781"/>
      <c r="EE55" s="784"/>
      <c r="EF55" s="772"/>
      <c r="EG55" s="772"/>
      <c r="EH55" s="772"/>
      <c r="EI55" s="772"/>
      <c r="EJ55" s="778"/>
      <c r="EK55" s="642"/>
      <c r="EL55" s="642"/>
      <c r="EM55" s="642"/>
      <c r="EN55" s="642"/>
      <c r="EO55" s="640"/>
      <c r="EP55" s="642"/>
      <c r="EQ55" s="642"/>
      <c r="ER55" s="642"/>
      <c r="ES55" s="642"/>
      <c r="ET55" s="640"/>
      <c r="EU55" s="642"/>
      <c r="EV55" s="642"/>
      <c r="EW55" s="642"/>
      <c r="EX55" s="642"/>
      <c r="EY55" s="640"/>
      <c r="EZ55" s="636"/>
      <c r="FA55" s="636"/>
      <c r="FB55" s="636"/>
      <c r="FC55" s="636"/>
      <c r="FD55" s="637"/>
      <c r="FI55" s="784"/>
      <c r="FJ55" s="781"/>
      <c r="FK55" s="781"/>
      <c r="FL55" s="781"/>
      <c r="FM55" s="781"/>
      <c r="FN55" s="781"/>
    </row>
    <row r="56" spans="1:170" s="457" customFormat="1">
      <c r="A56" s="167">
        <v>48</v>
      </c>
      <c r="B56" s="473">
        <v>43140</v>
      </c>
      <c r="C56" s="157" t="s">
        <v>337</v>
      </c>
      <c r="D56" s="158"/>
      <c r="E56" s="159"/>
      <c r="F56" s="672"/>
      <c r="G56" s="672"/>
      <c r="H56" s="672"/>
      <c r="I56" s="672"/>
      <c r="J56" s="679"/>
      <c r="K56" s="638"/>
      <c r="L56" s="642"/>
      <c r="M56" s="642"/>
      <c r="N56" s="642"/>
      <c r="O56" s="640"/>
      <c r="P56" s="540"/>
      <c r="Q56" s="540"/>
      <c r="R56" s="540"/>
      <c r="S56" s="540"/>
      <c r="T56" s="541"/>
      <c r="U56" s="730"/>
      <c r="V56" s="730"/>
      <c r="W56" s="730"/>
      <c r="X56" s="730"/>
      <c r="Y56" s="728"/>
      <c r="Z56" s="465"/>
      <c r="AA56" s="465"/>
      <c r="AB56" s="465"/>
      <c r="AC56" s="465"/>
      <c r="AD56" s="634"/>
      <c r="AE56" s="743"/>
      <c r="AF56" s="743"/>
      <c r="AG56" s="743"/>
      <c r="AH56" s="743"/>
      <c r="AI56" s="742"/>
      <c r="AJ56" s="540"/>
      <c r="AK56" s="540"/>
      <c r="AL56" s="540"/>
      <c r="AM56" s="540"/>
      <c r="AN56" s="541"/>
      <c r="AO56" s="709"/>
      <c r="AP56" s="709"/>
      <c r="AQ56" s="709"/>
      <c r="AR56" s="709"/>
      <c r="AS56" s="706"/>
      <c r="AT56" s="547"/>
      <c r="AU56" s="547"/>
      <c r="AV56" s="547"/>
      <c r="AW56" s="547"/>
      <c r="AX56" s="640"/>
      <c r="AY56" s="540"/>
      <c r="AZ56" s="540"/>
      <c r="BA56" s="540"/>
      <c r="BB56" s="540"/>
      <c r="BC56" s="541"/>
      <c r="BD56" s="540"/>
      <c r="BE56" s="540"/>
      <c r="BF56" s="540"/>
      <c r="BG56" s="540"/>
      <c r="BH56" s="541"/>
      <c r="BI56" s="751"/>
      <c r="BJ56" s="751"/>
      <c r="BK56" s="751"/>
      <c r="BL56" s="751"/>
      <c r="BM56" s="748"/>
      <c r="BN56" s="650"/>
      <c r="BO56" s="650"/>
      <c r="BP56" s="650"/>
      <c r="BQ56" s="650"/>
      <c r="BR56" s="655"/>
      <c r="BS56" s="547"/>
      <c r="BT56" s="547"/>
      <c r="BU56" s="547"/>
      <c r="BV56" s="547"/>
      <c r="BW56" s="655"/>
      <c r="BX56" s="540"/>
      <c r="BY56" s="540"/>
      <c r="BZ56" s="540"/>
      <c r="CA56" s="540"/>
      <c r="CB56" s="541"/>
      <c r="CC56" s="771"/>
      <c r="CD56" s="771"/>
      <c r="CE56" s="771"/>
      <c r="CF56" s="771"/>
      <c r="CG56" s="778"/>
      <c r="CH56" s="540"/>
      <c r="CI56" s="540"/>
      <c r="CJ56" s="540"/>
      <c r="CK56" s="540"/>
      <c r="CL56" s="541"/>
      <c r="CM56" s="464"/>
      <c r="CN56" s="465"/>
      <c r="CO56" s="465"/>
      <c r="CP56" s="465"/>
      <c r="CQ56" s="466"/>
      <c r="CR56" s="464"/>
      <c r="CS56" s="465"/>
      <c r="CT56" s="465"/>
      <c r="CU56" s="465"/>
      <c r="CV56" s="466"/>
      <c r="CW56" s="464"/>
      <c r="CX56" s="465"/>
      <c r="CY56" s="465"/>
      <c r="CZ56" s="465"/>
      <c r="DA56" s="466"/>
      <c r="DB56" s="763"/>
      <c r="DC56" s="763"/>
      <c r="DD56" s="763"/>
      <c r="DE56" s="763"/>
      <c r="DF56" s="766"/>
      <c r="DG56" s="464"/>
      <c r="DH56" s="465"/>
      <c r="DI56" s="465"/>
      <c r="DJ56" s="465"/>
      <c r="DK56" s="466"/>
      <c r="DL56" s="716"/>
      <c r="DM56" s="716"/>
      <c r="DN56" s="716"/>
      <c r="DO56" s="716"/>
      <c r="DP56" s="718"/>
      <c r="DQ56" s="540"/>
      <c r="DR56" s="540"/>
      <c r="DS56" s="540"/>
      <c r="DT56" s="540"/>
      <c r="DU56" s="541"/>
      <c r="DV56" s="540"/>
      <c r="DW56" s="540"/>
      <c r="DX56" s="540"/>
      <c r="DY56" s="540"/>
      <c r="DZ56" s="541"/>
      <c r="EA56" s="787"/>
      <c r="EB56" s="787"/>
      <c r="EC56" s="787"/>
      <c r="ED56" s="787"/>
      <c r="EE56" s="784"/>
      <c r="EF56" s="771"/>
      <c r="EG56" s="771"/>
      <c r="EH56" s="771"/>
      <c r="EI56" s="771"/>
      <c r="EJ56" s="778"/>
      <c r="EK56" s="540"/>
      <c r="EL56" s="540"/>
      <c r="EM56" s="540"/>
      <c r="EN56" s="540"/>
      <c r="EO56" s="541"/>
      <c r="EP56" s="540"/>
      <c r="EQ56" s="540"/>
      <c r="ER56" s="540"/>
      <c r="ES56" s="540"/>
      <c r="ET56" s="541"/>
      <c r="EU56" s="540"/>
      <c r="EV56" s="540"/>
      <c r="EW56" s="540"/>
      <c r="EX56" s="540"/>
      <c r="EY56" s="541"/>
      <c r="EZ56" s="630"/>
      <c r="FA56" s="630"/>
      <c r="FB56" s="630"/>
      <c r="FC56" s="630"/>
      <c r="FD56" s="631"/>
      <c r="FI56" s="784"/>
      <c r="FJ56" s="787"/>
      <c r="FK56" s="787"/>
      <c r="FL56" s="787"/>
      <c r="FM56" s="787"/>
      <c r="FN56" s="787"/>
    </row>
    <row r="57" spans="1:170" s="458" customFormat="1">
      <c r="A57" s="167">
        <v>49</v>
      </c>
      <c r="B57" s="294">
        <v>43141</v>
      </c>
      <c r="C57" s="157" t="s">
        <v>338</v>
      </c>
      <c r="D57" s="158"/>
      <c r="E57" s="159"/>
      <c r="F57" s="672"/>
      <c r="G57" s="672"/>
      <c r="H57" s="672"/>
      <c r="I57" s="672"/>
      <c r="J57" s="679"/>
      <c r="K57" s="539"/>
      <c r="L57" s="540"/>
      <c r="M57" s="540"/>
      <c r="N57" s="540"/>
      <c r="O57" s="541"/>
      <c r="P57" s="540"/>
      <c r="Q57" s="540"/>
      <c r="R57" s="540"/>
      <c r="S57" s="540"/>
      <c r="T57" s="541"/>
      <c r="U57" s="730"/>
      <c r="V57" s="730"/>
      <c r="W57" s="730"/>
      <c r="X57" s="730"/>
      <c r="Y57" s="728"/>
      <c r="Z57" s="465"/>
      <c r="AA57" s="465"/>
      <c r="AB57" s="465"/>
      <c r="AC57" s="465"/>
      <c r="AD57" s="634"/>
      <c r="AE57" s="743"/>
      <c r="AF57" s="743"/>
      <c r="AG57" s="743"/>
      <c r="AH57" s="743"/>
      <c r="AI57" s="742"/>
      <c r="AJ57" s="540"/>
      <c r="AK57" s="540"/>
      <c r="AL57" s="540"/>
      <c r="AM57" s="540"/>
      <c r="AN57" s="541"/>
      <c r="AO57" s="709"/>
      <c r="AP57" s="709"/>
      <c r="AQ57" s="709"/>
      <c r="AR57" s="709"/>
      <c r="AS57" s="706"/>
      <c r="AT57" s="547"/>
      <c r="AU57" s="547"/>
      <c r="AV57" s="547"/>
      <c r="AW57" s="547"/>
      <c r="AX57" s="541"/>
      <c r="AY57" s="540"/>
      <c r="AZ57" s="540"/>
      <c r="BA57" s="540"/>
      <c r="BB57" s="540"/>
      <c r="BC57" s="541"/>
      <c r="BD57" s="540"/>
      <c r="BE57" s="540"/>
      <c r="BF57" s="540"/>
      <c r="BG57" s="540"/>
      <c r="BH57" s="541"/>
      <c r="BI57" s="751"/>
      <c r="BJ57" s="751"/>
      <c r="BK57" s="751"/>
      <c r="BL57" s="751"/>
      <c r="BM57" s="748"/>
      <c r="BN57" s="650"/>
      <c r="BO57" s="650"/>
      <c r="BP57" s="650"/>
      <c r="BQ57" s="650"/>
      <c r="BR57" s="655"/>
      <c r="BS57" s="547"/>
      <c r="BT57" s="547"/>
      <c r="BU57" s="547"/>
      <c r="BV57" s="547"/>
      <c r="BW57" s="655"/>
      <c r="BX57" s="540"/>
      <c r="BY57" s="540"/>
      <c r="BZ57" s="540"/>
      <c r="CA57" s="540"/>
      <c r="CB57" s="541"/>
      <c r="CC57" s="771"/>
      <c r="CD57" s="771"/>
      <c r="CE57" s="771"/>
      <c r="CF57" s="771"/>
      <c r="CG57" s="778"/>
      <c r="CH57" s="540"/>
      <c r="CI57" s="540"/>
      <c r="CJ57" s="540"/>
      <c r="CK57" s="540"/>
      <c r="CL57" s="541"/>
      <c r="CM57" s="464"/>
      <c r="CN57" s="465"/>
      <c r="CO57" s="465"/>
      <c r="CP57" s="465"/>
      <c r="CQ57" s="466"/>
      <c r="CR57" s="464"/>
      <c r="CS57" s="465"/>
      <c r="CT57" s="465"/>
      <c r="CU57" s="465"/>
      <c r="CV57" s="466"/>
      <c r="CW57" s="464"/>
      <c r="CX57" s="465"/>
      <c r="CY57" s="465"/>
      <c r="CZ57" s="465"/>
      <c r="DA57" s="466"/>
      <c r="DB57" s="763"/>
      <c r="DC57" s="763"/>
      <c r="DD57" s="763"/>
      <c r="DE57" s="763"/>
      <c r="DF57" s="766"/>
      <c r="DG57" s="540"/>
      <c r="DH57" s="540"/>
      <c r="DI57" s="540"/>
      <c r="DJ57" s="540"/>
      <c r="DK57" s="541"/>
      <c r="DL57" s="713"/>
      <c r="DM57" s="713"/>
      <c r="DN57" s="713"/>
      <c r="DO57" s="713"/>
      <c r="DP57" s="718"/>
      <c r="DQ57" s="540"/>
      <c r="DR57" s="540"/>
      <c r="DS57" s="540"/>
      <c r="DT57" s="540"/>
      <c r="DU57" s="541"/>
      <c r="DV57" s="540"/>
      <c r="DW57" s="540"/>
      <c r="DX57" s="540"/>
      <c r="DY57" s="540"/>
      <c r="DZ57" s="541"/>
      <c r="EA57" s="787"/>
      <c r="EB57" s="787"/>
      <c r="EC57" s="787"/>
      <c r="ED57" s="787"/>
      <c r="EE57" s="784"/>
      <c r="EF57" s="771"/>
      <c r="EG57" s="771"/>
      <c r="EH57" s="771"/>
      <c r="EI57" s="771"/>
      <c r="EJ57" s="778"/>
      <c r="EK57" s="540"/>
      <c r="EL57" s="540"/>
      <c r="EM57" s="540"/>
      <c r="EN57" s="540"/>
      <c r="EO57" s="541"/>
      <c r="EP57" s="540"/>
      <c r="EQ57" s="540"/>
      <c r="ER57" s="540"/>
      <c r="ES57" s="540"/>
      <c r="ET57" s="541"/>
      <c r="EU57" s="540"/>
      <c r="EV57" s="540"/>
      <c r="EW57" s="540"/>
      <c r="EX57" s="540"/>
      <c r="EY57" s="541"/>
      <c r="EZ57" s="630"/>
      <c r="FA57" s="630"/>
      <c r="FB57" s="630"/>
      <c r="FC57" s="630"/>
      <c r="FD57" s="631"/>
      <c r="FI57" s="784"/>
      <c r="FJ57" s="787"/>
      <c r="FK57" s="787"/>
      <c r="FL57" s="787"/>
      <c r="FM57" s="787"/>
      <c r="FN57" s="787"/>
    </row>
    <row r="58" spans="1:170" s="457" customFormat="1">
      <c r="A58" s="167">
        <v>50</v>
      </c>
      <c r="B58" s="294">
        <v>43145</v>
      </c>
      <c r="C58" s="157" t="s">
        <v>232</v>
      </c>
      <c r="D58" s="158"/>
      <c r="E58" s="159"/>
      <c r="F58" s="672"/>
      <c r="G58" s="672"/>
      <c r="H58" s="672"/>
      <c r="I58" s="672"/>
      <c r="J58" s="679"/>
      <c r="K58" s="638"/>
      <c r="L58" s="642"/>
      <c r="M58" s="642"/>
      <c r="N58" s="642"/>
      <c r="O58" s="640"/>
      <c r="P58" s="540"/>
      <c r="Q58" s="540"/>
      <c r="R58" s="540"/>
      <c r="S58" s="540"/>
      <c r="T58" s="541"/>
      <c r="U58" s="730"/>
      <c r="V58" s="730"/>
      <c r="W58" s="730"/>
      <c r="X58" s="730"/>
      <c r="Y58" s="728"/>
      <c r="Z58" s="465"/>
      <c r="AA58" s="465"/>
      <c r="AB58" s="465"/>
      <c r="AC58" s="465"/>
      <c r="AD58" s="634"/>
      <c r="AE58" s="743"/>
      <c r="AF58" s="743"/>
      <c r="AG58" s="743"/>
      <c r="AH58" s="743"/>
      <c r="AI58" s="742"/>
      <c r="AJ58" s="540"/>
      <c r="AK58" s="540"/>
      <c r="AL58" s="540"/>
      <c r="AM58" s="540"/>
      <c r="AN58" s="541"/>
      <c r="AO58" s="709"/>
      <c r="AP58" s="709"/>
      <c r="AQ58" s="709"/>
      <c r="AR58" s="709"/>
      <c r="AS58" s="706"/>
      <c r="AT58" s="547"/>
      <c r="AU58" s="547"/>
      <c r="AV58" s="547"/>
      <c r="AW58" s="547"/>
      <c r="AX58" s="640"/>
      <c r="AY58" s="540"/>
      <c r="AZ58" s="540"/>
      <c r="BA58" s="540"/>
      <c r="BB58" s="540"/>
      <c r="BC58" s="541"/>
      <c r="BD58" s="540"/>
      <c r="BE58" s="540"/>
      <c r="BF58" s="540"/>
      <c r="BG58" s="540"/>
      <c r="BH58" s="541"/>
      <c r="BI58" s="751"/>
      <c r="BJ58" s="751"/>
      <c r="BK58" s="751"/>
      <c r="BL58" s="751"/>
      <c r="BM58" s="748"/>
      <c r="BN58" s="650"/>
      <c r="BO58" s="650"/>
      <c r="BP58" s="650"/>
      <c r="BQ58" s="650"/>
      <c r="BR58" s="655"/>
      <c r="BS58" s="547"/>
      <c r="BT58" s="547"/>
      <c r="BU58" s="547"/>
      <c r="BV58" s="547"/>
      <c r="BW58" s="655"/>
      <c r="BX58" s="540"/>
      <c r="BY58" s="540"/>
      <c r="BZ58" s="540"/>
      <c r="CA58" s="540"/>
      <c r="CB58" s="541"/>
      <c r="CC58" s="771"/>
      <c r="CD58" s="771"/>
      <c r="CE58" s="771"/>
      <c r="CF58" s="771"/>
      <c r="CG58" s="778"/>
      <c r="CH58" s="540"/>
      <c r="CI58" s="540"/>
      <c r="CJ58" s="540"/>
      <c r="CK58" s="540"/>
      <c r="CL58" s="541"/>
      <c r="CM58" s="464"/>
      <c r="CN58" s="465"/>
      <c r="CO58" s="465"/>
      <c r="CP58" s="465"/>
      <c r="CQ58" s="466"/>
      <c r="CR58" s="464"/>
      <c r="CS58" s="465"/>
      <c r="CT58" s="465"/>
      <c r="CU58" s="465"/>
      <c r="CV58" s="466"/>
      <c r="CW58" s="464"/>
      <c r="CX58" s="465"/>
      <c r="CY58" s="465"/>
      <c r="CZ58" s="465"/>
      <c r="DA58" s="466"/>
      <c r="DB58" s="763"/>
      <c r="DC58" s="763"/>
      <c r="DD58" s="763"/>
      <c r="DE58" s="763"/>
      <c r="DF58" s="766"/>
      <c r="DG58" s="540"/>
      <c r="DH58" s="540"/>
      <c r="DI58" s="540"/>
      <c r="DJ58" s="540"/>
      <c r="DK58" s="541"/>
      <c r="DL58" s="713"/>
      <c r="DM58" s="713"/>
      <c r="DN58" s="713"/>
      <c r="DO58" s="713"/>
      <c r="DP58" s="718"/>
      <c r="DQ58" s="540"/>
      <c r="DR58" s="540"/>
      <c r="DS58" s="540"/>
      <c r="DT58" s="540"/>
      <c r="DU58" s="541"/>
      <c r="DV58" s="540"/>
      <c r="DW58" s="540"/>
      <c r="DX58" s="540"/>
      <c r="DY58" s="540"/>
      <c r="DZ58" s="541"/>
      <c r="EA58" s="787"/>
      <c r="EB58" s="787"/>
      <c r="EC58" s="787"/>
      <c r="ED58" s="787"/>
      <c r="EE58" s="784"/>
      <c r="EF58" s="771"/>
      <c r="EG58" s="771"/>
      <c r="EH58" s="771"/>
      <c r="EI58" s="771"/>
      <c r="EJ58" s="778"/>
      <c r="EK58" s="540"/>
      <c r="EL58" s="540"/>
      <c r="EM58" s="540"/>
      <c r="EN58" s="540"/>
      <c r="EO58" s="541"/>
      <c r="EP58" s="540"/>
      <c r="EQ58" s="540"/>
      <c r="ER58" s="540"/>
      <c r="ES58" s="540"/>
      <c r="ET58" s="541"/>
      <c r="EU58" s="464"/>
      <c r="EV58" s="465"/>
      <c r="EW58" s="465"/>
      <c r="EX58" s="465"/>
      <c r="EY58" s="466"/>
      <c r="EZ58" s="630"/>
      <c r="FA58" s="630"/>
      <c r="FB58" s="630"/>
      <c r="FC58" s="630"/>
      <c r="FD58" s="631"/>
      <c r="FI58" s="784"/>
      <c r="FJ58" s="785"/>
      <c r="FK58" s="785"/>
      <c r="FL58" s="785"/>
      <c r="FM58" s="785"/>
      <c r="FN58" s="785"/>
    </row>
    <row r="59" spans="1:170" s="458" customFormat="1">
      <c r="A59" s="167">
        <v>51</v>
      </c>
      <c r="B59" s="294">
        <v>43147</v>
      </c>
      <c r="C59" s="157" t="s">
        <v>319</v>
      </c>
      <c r="D59" s="292"/>
      <c r="E59" s="159"/>
      <c r="F59" s="672"/>
      <c r="G59" s="672"/>
      <c r="H59" s="672"/>
      <c r="I59" s="672"/>
      <c r="J59" s="679"/>
      <c r="K59" s="539"/>
      <c r="L59" s="540"/>
      <c r="M59" s="540"/>
      <c r="N59" s="540"/>
      <c r="O59" s="541"/>
      <c r="P59" s="540"/>
      <c r="Q59" s="540"/>
      <c r="R59" s="540"/>
      <c r="S59" s="540"/>
      <c r="T59" s="541"/>
      <c r="U59" s="730"/>
      <c r="V59" s="730"/>
      <c r="W59" s="730"/>
      <c r="X59" s="730"/>
      <c r="Y59" s="728"/>
      <c r="Z59" s="465"/>
      <c r="AA59" s="465"/>
      <c r="AB59" s="465"/>
      <c r="AC59" s="465"/>
      <c r="AD59" s="634"/>
      <c r="AE59" s="743"/>
      <c r="AF59" s="743"/>
      <c r="AG59" s="743"/>
      <c r="AH59" s="743"/>
      <c r="AI59" s="742"/>
      <c r="AJ59" s="540"/>
      <c r="AK59" s="540"/>
      <c r="AL59" s="540"/>
      <c r="AM59" s="540"/>
      <c r="AN59" s="541"/>
      <c r="AO59" s="709"/>
      <c r="AP59" s="709"/>
      <c r="AQ59" s="709"/>
      <c r="AR59" s="709"/>
      <c r="AS59" s="706"/>
      <c r="AT59" s="547"/>
      <c r="AU59" s="547"/>
      <c r="AV59" s="547"/>
      <c r="AW59" s="547"/>
      <c r="AX59" s="541"/>
      <c r="AY59" s="540"/>
      <c r="AZ59" s="540"/>
      <c r="BA59" s="540"/>
      <c r="BB59" s="540"/>
      <c r="BC59" s="541"/>
      <c r="BD59" s="540"/>
      <c r="BE59" s="540"/>
      <c r="BF59" s="540"/>
      <c r="BG59" s="540"/>
      <c r="BH59" s="541"/>
      <c r="BI59" s="751"/>
      <c r="BJ59" s="751"/>
      <c r="BK59" s="751"/>
      <c r="BL59" s="751"/>
      <c r="BM59" s="748"/>
      <c r="BN59" s="650"/>
      <c r="BO59" s="650"/>
      <c r="BP59" s="650"/>
      <c r="BQ59" s="650"/>
      <c r="BR59" s="655"/>
      <c r="BS59" s="547"/>
      <c r="BT59" s="547"/>
      <c r="BU59" s="547"/>
      <c r="BV59" s="547"/>
      <c r="BW59" s="655"/>
      <c r="BX59" s="540"/>
      <c r="BY59" s="540"/>
      <c r="BZ59" s="540"/>
      <c r="CA59" s="540"/>
      <c r="CB59" s="541"/>
      <c r="CC59" s="771"/>
      <c r="CD59" s="771"/>
      <c r="CE59" s="771"/>
      <c r="CF59" s="771"/>
      <c r="CG59" s="778"/>
      <c r="CH59" s="540"/>
      <c r="CI59" s="540"/>
      <c r="CJ59" s="540"/>
      <c r="CK59" s="540"/>
      <c r="CL59" s="541"/>
      <c r="CM59" s="464"/>
      <c r="CN59" s="465"/>
      <c r="CO59" s="465"/>
      <c r="CP59" s="465"/>
      <c r="CQ59" s="466"/>
      <c r="CR59" s="464"/>
      <c r="CS59" s="465"/>
      <c r="CT59" s="465"/>
      <c r="CU59" s="465"/>
      <c r="CV59" s="466"/>
      <c r="CW59" s="464"/>
      <c r="CX59" s="465"/>
      <c r="CY59" s="465"/>
      <c r="CZ59" s="465"/>
      <c r="DA59" s="466"/>
      <c r="DB59" s="763"/>
      <c r="DC59" s="763"/>
      <c r="DD59" s="763"/>
      <c r="DE59" s="763"/>
      <c r="DF59" s="766"/>
      <c r="DG59" s="540"/>
      <c r="DH59" s="540"/>
      <c r="DI59" s="540"/>
      <c r="DJ59" s="540"/>
      <c r="DK59" s="541"/>
      <c r="DL59" s="713"/>
      <c r="DM59" s="713"/>
      <c r="DN59" s="713"/>
      <c r="DO59" s="713"/>
      <c r="DP59" s="718"/>
      <c r="DQ59" s="540"/>
      <c r="DR59" s="540"/>
      <c r="DS59" s="540"/>
      <c r="DT59" s="540"/>
      <c r="DU59" s="541"/>
      <c r="DV59" s="540"/>
      <c r="DW59" s="540"/>
      <c r="DX59" s="540"/>
      <c r="DY59" s="540"/>
      <c r="DZ59" s="541"/>
      <c r="EA59" s="787"/>
      <c r="EB59" s="787"/>
      <c r="EC59" s="787"/>
      <c r="ED59" s="787"/>
      <c r="EE59" s="784"/>
      <c r="EF59" s="771"/>
      <c r="EG59" s="771"/>
      <c r="EH59" s="771"/>
      <c r="EI59" s="771"/>
      <c r="EJ59" s="778"/>
      <c r="EK59" s="540"/>
      <c r="EL59" s="540"/>
      <c r="EM59" s="540"/>
      <c r="EN59" s="540"/>
      <c r="EO59" s="541"/>
      <c r="EP59" s="540"/>
      <c r="EQ59" s="540"/>
      <c r="ER59" s="540"/>
      <c r="ES59" s="540"/>
      <c r="ET59" s="541"/>
      <c r="EU59" s="540"/>
      <c r="EV59" s="540"/>
      <c r="EW59" s="540"/>
      <c r="EX59" s="540"/>
      <c r="EY59" s="541"/>
      <c r="EZ59" s="630"/>
      <c r="FA59" s="630"/>
      <c r="FB59" s="630"/>
      <c r="FC59" s="630"/>
      <c r="FD59" s="631"/>
      <c r="FI59" s="784"/>
      <c r="FJ59" s="787"/>
      <c r="FK59" s="787"/>
      <c r="FL59" s="787"/>
      <c r="FM59" s="787"/>
      <c r="FN59" s="787"/>
    </row>
    <row r="60" spans="1:170" s="458" customFormat="1">
      <c r="A60" s="168">
        <v>52</v>
      </c>
      <c r="B60" s="295">
        <v>43148</v>
      </c>
      <c r="C60" s="160" t="s">
        <v>233</v>
      </c>
      <c r="D60" s="161"/>
      <c r="E60" s="162"/>
      <c r="F60" s="671"/>
      <c r="G60" s="671"/>
      <c r="H60" s="671"/>
      <c r="I60" s="671"/>
      <c r="J60" s="679"/>
      <c r="K60" s="638"/>
      <c r="L60" s="642"/>
      <c r="M60" s="642"/>
      <c r="N60" s="642"/>
      <c r="O60" s="640"/>
      <c r="P60" s="642"/>
      <c r="Q60" s="642"/>
      <c r="R60" s="642"/>
      <c r="S60" s="642"/>
      <c r="T60" s="640"/>
      <c r="U60" s="725"/>
      <c r="V60" s="725"/>
      <c r="W60" s="725"/>
      <c r="X60" s="725"/>
      <c r="Y60" s="728"/>
      <c r="Z60" s="633"/>
      <c r="AA60" s="633"/>
      <c r="AB60" s="633"/>
      <c r="AC60" s="633"/>
      <c r="AD60" s="634"/>
      <c r="AE60" s="743"/>
      <c r="AF60" s="743"/>
      <c r="AG60" s="743"/>
      <c r="AH60" s="743"/>
      <c r="AI60" s="742"/>
      <c r="AJ60" s="642"/>
      <c r="AK60" s="642"/>
      <c r="AL60" s="642"/>
      <c r="AM60" s="642"/>
      <c r="AN60" s="640"/>
      <c r="AO60" s="707"/>
      <c r="AP60" s="707"/>
      <c r="AQ60" s="707"/>
      <c r="AR60" s="707"/>
      <c r="AS60" s="706"/>
      <c r="AT60" s="639"/>
      <c r="AU60" s="639"/>
      <c r="AV60" s="639"/>
      <c r="AW60" s="639"/>
      <c r="AX60" s="640"/>
      <c r="AY60" s="642"/>
      <c r="AZ60" s="642"/>
      <c r="BA60" s="642"/>
      <c r="BB60" s="642"/>
      <c r="BC60" s="640"/>
      <c r="BD60" s="642"/>
      <c r="BE60" s="642"/>
      <c r="BF60" s="642"/>
      <c r="BG60" s="642"/>
      <c r="BH60" s="640"/>
      <c r="BI60" s="749"/>
      <c r="BJ60" s="749"/>
      <c r="BK60" s="749"/>
      <c r="BL60" s="749"/>
      <c r="BM60" s="748"/>
      <c r="BN60" s="653"/>
      <c r="BO60" s="653"/>
      <c r="BP60" s="653"/>
      <c r="BQ60" s="653"/>
      <c r="BR60" s="655"/>
      <c r="BS60" s="639"/>
      <c r="BT60" s="639"/>
      <c r="BU60" s="639"/>
      <c r="BV60" s="639"/>
      <c r="BW60" s="655"/>
      <c r="BX60" s="642"/>
      <c r="BY60" s="642"/>
      <c r="BZ60" s="642"/>
      <c r="CA60" s="642"/>
      <c r="CB60" s="640"/>
      <c r="CC60" s="772"/>
      <c r="CD60" s="772"/>
      <c r="CE60" s="772"/>
      <c r="CF60" s="772"/>
      <c r="CG60" s="778"/>
      <c r="CH60" s="642"/>
      <c r="CI60" s="642"/>
      <c r="CJ60" s="642"/>
      <c r="CK60" s="642"/>
      <c r="CL60" s="640"/>
      <c r="CM60" s="632"/>
      <c r="CN60" s="633"/>
      <c r="CO60" s="633"/>
      <c r="CP60" s="633"/>
      <c r="CQ60" s="634"/>
      <c r="CR60" s="632"/>
      <c r="CS60" s="633"/>
      <c r="CT60" s="633"/>
      <c r="CU60" s="633"/>
      <c r="CV60" s="634"/>
      <c r="CW60" s="632"/>
      <c r="CX60" s="633"/>
      <c r="CY60" s="633"/>
      <c r="CZ60" s="633"/>
      <c r="DA60" s="634"/>
      <c r="DB60" s="765"/>
      <c r="DC60" s="765"/>
      <c r="DD60" s="765"/>
      <c r="DE60" s="765"/>
      <c r="DF60" s="766"/>
      <c r="DG60" s="642"/>
      <c r="DH60" s="642"/>
      <c r="DI60" s="642"/>
      <c r="DJ60" s="642"/>
      <c r="DK60" s="640"/>
      <c r="DL60" s="719"/>
      <c r="DM60" s="719"/>
      <c r="DN60" s="719"/>
      <c r="DO60" s="719"/>
      <c r="DP60" s="718"/>
      <c r="DQ60" s="642"/>
      <c r="DR60" s="642"/>
      <c r="DS60" s="642"/>
      <c r="DT60" s="642"/>
      <c r="DU60" s="640"/>
      <c r="DV60" s="642"/>
      <c r="DW60" s="642"/>
      <c r="DX60" s="642"/>
      <c r="DY60" s="642"/>
      <c r="DZ60" s="640"/>
      <c r="EA60" s="781"/>
      <c r="EB60" s="781"/>
      <c r="EC60" s="781"/>
      <c r="ED60" s="781"/>
      <c r="EE60" s="784"/>
      <c r="EF60" s="772"/>
      <c r="EG60" s="772"/>
      <c r="EH60" s="772"/>
      <c r="EI60" s="772"/>
      <c r="EJ60" s="778"/>
      <c r="EK60" s="642"/>
      <c r="EL60" s="642"/>
      <c r="EM60" s="642"/>
      <c r="EN60" s="642"/>
      <c r="EO60" s="640"/>
      <c r="EP60" s="642"/>
      <c r="EQ60" s="642"/>
      <c r="ER60" s="642"/>
      <c r="ES60" s="642"/>
      <c r="ET60" s="640"/>
      <c r="EU60" s="642"/>
      <c r="EV60" s="642"/>
      <c r="EW60" s="642"/>
      <c r="EX60" s="642"/>
      <c r="EY60" s="640"/>
      <c r="EZ60" s="636"/>
      <c r="FA60" s="636"/>
      <c r="FB60" s="636"/>
      <c r="FC60" s="636"/>
      <c r="FD60" s="631"/>
      <c r="FI60" s="784"/>
      <c r="FJ60" s="781"/>
      <c r="FK60" s="781"/>
      <c r="FL60" s="781"/>
      <c r="FM60" s="781"/>
      <c r="FN60" s="781"/>
    </row>
    <row r="61" spans="1:170" s="457" customFormat="1">
      <c r="A61" s="168">
        <v>53</v>
      </c>
      <c r="B61" s="295">
        <v>43150</v>
      </c>
      <c r="C61" s="160" t="s">
        <v>338</v>
      </c>
      <c r="D61" s="161"/>
      <c r="E61" s="162"/>
      <c r="F61" s="671"/>
      <c r="G61" s="671"/>
      <c r="H61" s="671"/>
      <c r="I61" s="671"/>
      <c r="J61" s="679"/>
      <c r="K61" s="638"/>
      <c r="L61" s="642"/>
      <c r="M61" s="642"/>
      <c r="N61" s="642"/>
      <c r="O61" s="640"/>
      <c r="P61" s="642"/>
      <c r="Q61" s="642"/>
      <c r="R61" s="642"/>
      <c r="S61" s="642"/>
      <c r="T61" s="640"/>
      <c r="U61" s="725"/>
      <c r="V61" s="725"/>
      <c r="W61" s="725"/>
      <c r="X61" s="725"/>
      <c r="Y61" s="728"/>
      <c r="Z61" s="633"/>
      <c r="AA61" s="633"/>
      <c r="AB61" s="633"/>
      <c r="AC61" s="633"/>
      <c r="AD61" s="634"/>
      <c r="AE61" s="743"/>
      <c r="AF61" s="743"/>
      <c r="AG61" s="743"/>
      <c r="AH61" s="743"/>
      <c r="AI61" s="742"/>
      <c r="AJ61" s="642"/>
      <c r="AK61" s="642"/>
      <c r="AL61" s="642"/>
      <c r="AM61" s="642"/>
      <c r="AN61" s="640"/>
      <c r="AO61" s="707"/>
      <c r="AP61" s="707"/>
      <c r="AQ61" s="707"/>
      <c r="AR61" s="707"/>
      <c r="AS61" s="706"/>
      <c r="AT61" s="639"/>
      <c r="AU61" s="639"/>
      <c r="AV61" s="639"/>
      <c r="AW61" s="639"/>
      <c r="AX61" s="640"/>
      <c r="AY61" s="642"/>
      <c r="AZ61" s="642"/>
      <c r="BA61" s="642"/>
      <c r="BB61" s="642"/>
      <c r="BC61" s="640"/>
      <c r="BD61" s="642"/>
      <c r="BE61" s="642"/>
      <c r="BF61" s="642"/>
      <c r="BG61" s="642"/>
      <c r="BH61" s="640"/>
      <c r="BI61" s="749"/>
      <c r="BJ61" s="749"/>
      <c r="BK61" s="749"/>
      <c r="BL61" s="749"/>
      <c r="BM61" s="748"/>
      <c r="BN61" s="653"/>
      <c r="BO61" s="653"/>
      <c r="BP61" s="653"/>
      <c r="BQ61" s="653"/>
      <c r="BR61" s="655"/>
      <c r="BS61" s="639"/>
      <c r="BT61" s="639"/>
      <c r="BU61" s="639"/>
      <c r="BV61" s="639"/>
      <c r="BW61" s="655"/>
      <c r="BX61" s="642"/>
      <c r="BY61" s="642"/>
      <c r="BZ61" s="642"/>
      <c r="CA61" s="642"/>
      <c r="CB61" s="640"/>
      <c r="CC61" s="772"/>
      <c r="CD61" s="772"/>
      <c r="CE61" s="772"/>
      <c r="CF61" s="772"/>
      <c r="CG61" s="778"/>
      <c r="CH61" s="642"/>
      <c r="CI61" s="642"/>
      <c r="CJ61" s="642"/>
      <c r="CK61" s="642"/>
      <c r="CL61" s="640"/>
      <c r="CM61" s="632"/>
      <c r="CN61" s="633"/>
      <c r="CO61" s="633"/>
      <c r="CP61" s="633"/>
      <c r="CQ61" s="634"/>
      <c r="CR61" s="632"/>
      <c r="CS61" s="633"/>
      <c r="CT61" s="633"/>
      <c r="CU61" s="633"/>
      <c r="CV61" s="634"/>
      <c r="CW61" s="632"/>
      <c r="CX61" s="633"/>
      <c r="CY61" s="633"/>
      <c r="CZ61" s="633"/>
      <c r="DA61" s="634"/>
      <c r="DB61" s="765"/>
      <c r="DC61" s="765"/>
      <c r="DD61" s="765"/>
      <c r="DE61" s="765"/>
      <c r="DF61" s="766"/>
      <c r="DG61" s="642"/>
      <c r="DH61" s="642"/>
      <c r="DI61" s="642"/>
      <c r="DJ61" s="642"/>
      <c r="DK61" s="640"/>
      <c r="DL61" s="719"/>
      <c r="DM61" s="719"/>
      <c r="DN61" s="719"/>
      <c r="DO61" s="719"/>
      <c r="DP61" s="718"/>
      <c r="DQ61" s="642"/>
      <c r="DR61" s="642"/>
      <c r="DS61" s="642"/>
      <c r="DT61" s="642"/>
      <c r="DU61" s="640"/>
      <c r="DV61" s="642"/>
      <c r="DW61" s="642"/>
      <c r="DX61" s="642"/>
      <c r="DY61" s="642"/>
      <c r="DZ61" s="640"/>
      <c r="EA61" s="781"/>
      <c r="EB61" s="781"/>
      <c r="EC61" s="781"/>
      <c r="ED61" s="781"/>
      <c r="EE61" s="784"/>
      <c r="EF61" s="772"/>
      <c r="EG61" s="772"/>
      <c r="EH61" s="772"/>
      <c r="EI61" s="772"/>
      <c r="EJ61" s="778"/>
      <c r="EK61" s="642"/>
      <c r="EL61" s="642"/>
      <c r="EM61" s="642"/>
      <c r="EN61" s="642"/>
      <c r="EO61" s="640"/>
      <c r="EP61" s="642"/>
      <c r="EQ61" s="642"/>
      <c r="ER61" s="642"/>
      <c r="ES61" s="642"/>
      <c r="ET61" s="640"/>
      <c r="EU61" s="642"/>
      <c r="EV61" s="642"/>
      <c r="EW61" s="642"/>
      <c r="EX61" s="642"/>
      <c r="EY61" s="640"/>
      <c r="EZ61" s="636"/>
      <c r="FA61" s="636"/>
      <c r="FB61" s="636"/>
      <c r="FC61" s="636"/>
      <c r="FD61" s="637"/>
      <c r="FI61" s="784"/>
      <c r="FJ61" s="781"/>
      <c r="FK61" s="781"/>
      <c r="FL61" s="781"/>
      <c r="FM61" s="781"/>
      <c r="FN61" s="781"/>
    </row>
    <row r="62" spans="1:170" s="458" customFormat="1">
      <c r="A62" s="167">
        <v>54</v>
      </c>
      <c r="B62" s="294">
        <v>43152</v>
      </c>
      <c r="C62" s="157" t="s">
        <v>276</v>
      </c>
      <c r="D62" s="158"/>
      <c r="E62" s="159"/>
      <c r="F62" s="672"/>
      <c r="G62" s="672"/>
      <c r="H62" s="672"/>
      <c r="I62" s="672"/>
      <c r="J62" s="679"/>
      <c r="K62" s="539"/>
      <c r="L62" s="540"/>
      <c r="M62" s="540"/>
      <c r="N62" s="540"/>
      <c r="O62" s="541"/>
      <c r="P62" s="540"/>
      <c r="Q62" s="540"/>
      <c r="R62" s="540"/>
      <c r="S62" s="540"/>
      <c r="T62" s="541"/>
      <c r="U62" s="730"/>
      <c r="V62" s="730"/>
      <c r="W62" s="730"/>
      <c r="X62" s="730"/>
      <c r="Y62" s="728"/>
      <c r="Z62" s="465"/>
      <c r="AA62" s="465"/>
      <c r="AB62" s="465"/>
      <c r="AC62" s="465"/>
      <c r="AD62" s="634"/>
      <c r="AE62" s="743"/>
      <c r="AF62" s="743"/>
      <c r="AG62" s="743"/>
      <c r="AH62" s="743"/>
      <c r="AI62" s="742"/>
      <c r="AJ62" s="540"/>
      <c r="AK62" s="540"/>
      <c r="AL62" s="540"/>
      <c r="AM62" s="540"/>
      <c r="AN62" s="541"/>
      <c r="AO62" s="709"/>
      <c r="AP62" s="709"/>
      <c r="AQ62" s="709"/>
      <c r="AR62" s="709"/>
      <c r="AS62" s="706"/>
      <c r="AT62" s="547"/>
      <c r="AU62" s="547"/>
      <c r="AV62" s="547"/>
      <c r="AW62" s="547"/>
      <c r="AX62" s="640"/>
      <c r="AY62" s="540"/>
      <c r="AZ62" s="540"/>
      <c r="BA62" s="540"/>
      <c r="BB62" s="540"/>
      <c r="BC62" s="541"/>
      <c r="BD62" s="540"/>
      <c r="BE62" s="540"/>
      <c r="BF62" s="540"/>
      <c r="BG62" s="540"/>
      <c r="BH62" s="541"/>
      <c r="BI62" s="751"/>
      <c r="BJ62" s="751"/>
      <c r="BK62" s="751"/>
      <c r="BL62" s="751"/>
      <c r="BM62" s="748"/>
      <c r="BN62" s="650"/>
      <c r="BO62" s="650"/>
      <c r="BP62" s="650"/>
      <c r="BQ62" s="650"/>
      <c r="BR62" s="655"/>
      <c r="BS62" s="547"/>
      <c r="BT62" s="547"/>
      <c r="BU62" s="547"/>
      <c r="BV62" s="547"/>
      <c r="BW62" s="655"/>
      <c r="BX62" s="540"/>
      <c r="BY62" s="540"/>
      <c r="BZ62" s="540"/>
      <c r="CA62" s="540"/>
      <c r="CB62" s="541"/>
      <c r="CC62" s="771"/>
      <c r="CD62" s="771"/>
      <c r="CE62" s="771"/>
      <c r="CF62" s="771"/>
      <c r="CG62" s="778"/>
      <c r="CH62" s="540"/>
      <c r="CI62" s="540"/>
      <c r="CJ62" s="540"/>
      <c r="CK62" s="540"/>
      <c r="CL62" s="541"/>
      <c r="CM62" s="464"/>
      <c r="CN62" s="465"/>
      <c r="CO62" s="465"/>
      <c r="CP62" s="465"/>
      <c r="CQ62" s="466"/>
      <c r="CR62" s="464"/>
      <c r="CS62" s="465"/>
      <c r="CT62" s="465"/>
      <c r="CU62" s="465"/>
      <c r="CV62" s="466"/>
      <c r="CW62" s="464"/>
      <c r="CX62" s="465"/>
      <c r="CY62" s="465"/>
      <c r="CZ62" s="465"/>
      <c r="DA62" s="466"/>
      <c r="DB62" s="763"/>
      <c r="DC62" s="763"/>
      <c r="DD62" s="763"/>
      <c r="DE62" s="763"/>
      <c r="DF62" s="766"/>
      <c r="DG62" s="540"/>
      <c r="DH62" s="540"/>
      <c r="DI62" s="540"/>
      <c r="DJ62" s="540"/>
      <c r="DK62" s="541"/>
      <c r="DL62" s="713"/>
      <c r="DM62" s="713"/>
      <c r="DN62" s="713"/>
      <c r="DO62" s="713"/>
      <c r="DP62" s="718"/>
      <c r="DQ62" s="540"/>
      <c r="DR62" s="540"/>
      <c r="DS62" s="540"/>
      <c r="DT62" s="540"/>
      <c r="DU62" s="541"/>
      <c r="DV62" s="540"/>
      <c r="DW62" s="540"/>
      <c r="DX62" s="540"/>
      <c r="DY62" s="540"/>
      <c r="DZ62" s="541"/>
      <c r="EA62" s="787"/>
      <c r="EB62" s="787"/>
      <c r="EC62" s="787"/>
      <c r="ED62" s="787"/>
      <c r="EE62" s="784"/>
      <c r="EF62" s="771"/>
      <c r="EG62" s="771"/>
      <c r="EH62" s="771"/>
      <c r="EI62" s="771"/>
      <c r="EJ62" s="778"/>
      <c r="EK62" s="540"/>
      <c r="EL62" s="540"/>
      <c r="EM62" s="540"/>
      <c r="EN62" s="540"/>
      <c r="EO62" s="541"/>
      <c r="EP62" s="540"/>
      <c r="EQ62" s="540"/>
      <c r="ER62" s="540"/>
      <c r="ES62" s="540"/>
      <c r="ET62" s="541"/>
      <c r="EU62" s="540"/>
      <c r="EV62" s="540"/>
      <c r="EW62" s="540"/>
      <c r="EX62" s="540"/>
      <c r="EY62" s="541"/>
      <c r="EZ62" s="630"/>
      <c r="FA62" s="630"/>
      <c r="FB62" s="630"/>
      <c r="FC62" s="630"/>
      <c r="FD62" s="631"/>
      <c r="FI62" s="784"/>
      <c r="FJ62" s="787"/>
      <c r="FK62" s="787"/>
      <c r="FL62" s="787"/>
      <c r="FM62" s="787"/>
      <c r="FN62" s="787"/>
    </row>
    <row r="63" spans="1:170">
      <c r="A63" s="169">
        <v>55</v>
      </c>
      <c r="B63" s="294">
        <v>43154</v>
      </c>
      <c r="C63" s="157" t="s">
        <v>337</v>
      </c>
      <c r="D63" s="158"/>
      <c r="E63" s="564"/>
      <c r="F63" s="667"/>
      <c r="G63" s="667"/>
      <c r="H63" s="667"/>
      <c r="I63" s="667"/>
      <c r="J63" s="679"/>
      <c r="K63" s="539"/>
      <c r="L63" s="540"/>
      <c r="M63" s="540"/>
      <c r="N63" s="540"/>
      <c r="O63" s="541"/>
      <c r="P63" s="641"/>
      <c r="Q63" s="641"/>
      <c r="R63" s="641"/>
      <c r="S63" s="641"/>
      <c r="T63" s="631"/>
      <c r="U63" s="727"/>
      <c r="V63" s="727"/>
      <c r="W63" s="727"/>
      <c r="X63" s="727"/>
      <c r="Y63" s="728"/>
      <c r="Z63" s="630"/>
      <c r="AA63" s="630"/>
      <c r="AB63" s="630"/>
      <c r="AC63" s="630"/>
      <c r="AD63" s="634"/>
      <c r="AE63" s="743"/>
      <c r="AF63" s="743"/>
      <c r="AG63" s="743"/>
      <c r="AH63" s="743"/>
      <c r="AI63" s="742"/>
      <c r="AJ63" s="641"/>
      <c r="AK63" s="641"/>
      <c r="AL63" s="641"/>
      <c r="AM63" s="641"/>
      <c r="AN63" s="631"/>
      <c r="AO63" s="703"/>
      <c r="AP63" s="703"/>
      <c r="AQ63" s="703"/>
      <c r="AR63" s="703"/>
      <c r="AS63" s="706"/>
      <c r="AT63" s="630"/>
      <c r="AU63" s="630"/>
      <c r="AV63" s="630"/>
      <c r="AW63" s="630"/>
      <c r="AX63" s="640"/>
      <c r="AY63" s="641"/>
      <c r="AZ63" s="641"/>
      <c r="BA63" s="641"/>
      <c r="BB63" s="641"/>
      <c r="BC63" s="631"/>
      <c r="BD63" s="641"/>
      <c r="BE63" s="641"/>
      <c r="BF63" s="641"/>
      <c r="BG63" s="641"/>
      <c r="BH63" s="631"/>
      <c r="BI63" s="746"/>
      <c r="BJ63" s="746"/>
      <c r="BK63" s="746"/>
      <c r="BL63" s="746"/>
      <c r="BM63" s="748"/>
      <c r="BN63" s="656"/>
      <c r="BO63" s="656"/>
      <c r="BP63" s="656"/>
      <c r="BQ63" s="656"/>
      <c r="BR63" s="655"/>
      <c r="BS63" s="630"/>
      <c r="BT63" s="630"/>
      <c r="BU63" s="630"/>
      <c r="BV63" s="630"/>
      <c r="BW63" s="655"/>
      <c r="BX63" s="641"/>
      <c r="BY63" s="641"/>
      <c r="BZ63" s="641"/>
      <c r="CA63" s="641"/>
      <c r="CB63" s="631"/>
      <c r="CC63" s="770"/>
      <c r="CD63" s="770"/>
      <c r="CE63" s="770"/>
      <c r="CF63" s="770"/>
      <c r="CG63" s="778"/>
      <c r="CH63" s="641"/>
      <c r="CI63" s="641"/>
      <c r="CJ63" s="641"/>
      <c r="CK63" s="641"/>
      <c r="CL63" s="631"/>
      <c r="CM63" s="641"/>
      <c r="CN63" s="641"/>
      <c r="CO63" s="641"/>
      <c r="CP63" s="641"/>
      <c r="CQ63" s="631"/>
      <c r="CR63" s="641"/>
      <c r="CS63" s="641"/>
      <c r="CT63" s="641"/>
      <c r="CU63" s="641"/>
      <c r="CV63" s="631"/>
      <c r="CW63" s="641"/>
      <c r="CX63" s="641"/>
      <c r="CY63" s="641"/>
      <c r="CZ63" s="641"/>
      <c r="DA63" s="631"/>
      <c r="DB63" s="760"/>
      <c r="DC63" s="760"/>
      <c r="DD63" s="760"/>
      <c r="DE63" s="760"/>
      <c r="DF63" s="766"/>
      <c r="DG63" s="641"/>
      <c r="DH63" s="641"/>
      <c r="DI63" s="641"/>
      <c r="DJ63" s="641"/>
      <c r="DK63" s="631"/>
      <c r="DL63" s="714"/>
      <c r="DM63" s="714"/>
      <c r="DN63" s="714"/>
      <c r="DO63" s="714"/>
      <c r="DP63" s="718"/>
      <c r="DQ63" s="641"/>
      <c r="DR63" s="641"/>
      <c r="DS63" s="641"/>
      <c r="DT63" s="641"/>
      <c r="DU63" s="631"/>
      <c r="DV63" s="641"/>
      <c r="DW63" s="641"/>
      <c r="DX63" s="641"/>
      <c r="DY63" s="641"/>
      <c r="DZ63" s="631"/>
      <c r="EA63" s="783"/>
      <c r="EB63" s="783"/>
      <c r="EC63" s="783"/>
      <c r="ED63" s="783"/>
      <c r="EE63" s="784"/>
      <c r="EF63" s="770"/>
      <c r="EG63" s="770"/>
      <c r="EH63" s="770"/>
      <c r="EI63" s="770"/>
      <c r="EJ63" s="778"/>
      <c r="EK63" s="641"/>
      <c r="EL63" s="641"/>
      <c r="EM63" s="641"/>
      <c r="EN63" s="641"/>
      <c r="EO63" s="631"/>
      <c r="EP63" s="641"/>
      <c r="EQ63" s="641"/>
      <c r="ER63" s="641"/>
      <c r="ES63" s="641"/>
      <c r="ET63" s="631"/>
      <c r="EU63" s="630"/>
      <c r="EV63" s="630"/>
      <c r="EW63" s="630"/>
      <c r="EX63" s="630"/>
      <c r="EY63" s="541"/>
      <c r="EZ63" s="630"/>
      <c r="FA63" s="630"/>
      <c r="FB63" s="630"/>
      <c r="FC63" s="630"/>
      <c r="FD63" s="784"/>
      <c r="FI63" s="784"/>
      <c r="FJ63" s="787"/>
      <c r="FK63" s="787"/>
      <c r="FL63" s="787"/>
      <c r="FM63" s="787"/>
      <c r="FN63" s="787"/>
    </row>
    <row r="64" spans="1:170" s="457" customFormat="1">
      <c r="A64" s="167">
        <v>56</v>
      </c>
      <c r="B64" s="294">
        <v>43155</v>
      </c>
      <c r="C64" s="157" t="s">
        <v>275</v>
      </c>
      <c r="D64" s="158"/>
      <c r="E64" s="159"/>
      <c r="F64" s="672"/>
      <c r="G64" s="672"/>
      <c r="H64" s="672"/>
      <c r="I64" s="672"/>
      <c r="J64" s="679"/>
      <c r="K64" s="539"/>
      <c r="L64" s="540"/>
      <c r="M64" s="540"/>
      <c r="N64" s="540"/>
      <c r="O64" s="541"/>
      <c r="P64" s="540"/>
      <c r="Q64" s="540"/>
      <c r="R64" s="540"/>
      <c r="S64" s="540"/>
      <c r="T64" s="541"/>
      <c r="U64" s="730"/>
      <c r="V64" s="730"/>
      <c r="W64" s="730"/>
      <c r="X64" s="730"/>
      <c r="Y64" s="728"/>
      <c r="Z64" s="465"/>
      <c r="AA64" s="465"/>
      <c r="AB64" s="465"/>
      <c r="AC64" s="465"/>
      <c r="AD64" s="634"/>
      <c r="AE64" s="743"/>
      <c r="AF64" s="743"/>
      <c r="AG64" s="743"/>
      <c r="AH64" s="743"/>
      <c r="AI64" s="742"/>
      <c r="AJ64" s="540"/>
      <c r="AK64" s="540"/>
      <c r="AL64" s="540"/>
      <c r="AM64" s="540"/>
      <c r="AN64" s="541"/>
      <c r="AO64" s="709"/>
      <c r="AP64" s="709"/>
      <c r="AQ64" s="709"/>
      <c r="AR64" s="709"/>
      <c r="AS64" s="706"/>
      <c r="AT64" s="547"/>
      <c r="AU64" s="547"/>
      <c r="AV64" s="547"/>
      <c r="AW64" s="547"/>
      <c r="AX64" s="541"/>
      <c r="AY64" s="540"/>
      <c r="AZ64" s="540"/>
      <c r="BA64" s="540"/>
      <c r="BB64" s="540"/>
      <c r="BC64" s="541"/>
      <c r="BD64" s="540"/>
      <c r="BE64" s="540"/>
      <c r="BF64" s="540"/>
      <c r="BG64" s="540"/>
      <c r="BH64" s="541"/>
      <c r="BI64" s="751"/>
      <c r="BJ64" s="751"/>
      <c r="BK64" s="751"/>
      <c r="BL64" s="751"/>
      <c r="BM64" s="748"/>
      <c r="BN64" s="650"/>
      <c r="BO64" s="650"/>
      <c r="BP64" s="650"/>
      <c r="BQ64" s="650"/>
      <c r="BR64" s="655"/>
      <c r="BS64" s="547"/>
      <c r="BT64" s="547"/>
      <c r="BU64" s="547"/>
      <c r="BV64" s="547"/>
      <c r="BW64" s="655"/>
      <c r="BX64" s="547"/>
      <c r="BY64" s="547"/>
      <c r="BZ64" s="547"/>
      <c r="CA64" s="547"/>
      <c r="CB64" s="541"/>
      <c r="CC64" s="771"/>
      <c r="CD64" s="771"/>
      <c r="CE64" s="771"/>
      <c r="CF64" s="771"/>
      <c r="CG64" s="778"/>
      <c r="CH64" s="547"/>
      <c r="CI64" s="547"/>
      <c r="CJ64" s="547"/>
      <c r="CK64" s="547"/>
      <c r="CL64" s="541"/>
      <c r="CM64" s="464"/>
      <c r="CN64" s="465"/>
      <c r="CO64" s="465"/>
      <c r="CP64" s="465"/>
      <c r="CQ64" s="466"/>
      <c r="CR64" s="464"/>
      <c r="CS64" s="465"/>
      <c r="CT64" s="465"/>
      <c r="CU64" s="465"/>
      <c r="CV64" s="466"/>
      <c r="CW64" s="464"/>
      <c r="CX64" s="465"/>
      <c r="CY64" s="465"/>
      <c r="CZ64" s="465"/>
      <c r="DA64" s="466"/>
      <c r="DB64" s="763"/>
      <c r="DC64" s="763"/>
      <c r="DD64" s="763"/>
      <c r="DE64" s="763"/>
      <c r="DF64" s="766"/>
      <c r="DG64" s="464"/>
      <c r="DH64" s="465"/>
      <c r="DI64" s="465"/>
      <c r="DJ64" s="465"/>
      <c r="DK64" s="466"/>
      <c r="DL64" s="716"/>
      <c r="DM64" s="716"/>
      <c r="DN64" s="716"/>
      <c r="DO64" s="716"/>
      <c r="DP64" s="718"/>
      <c r="DQ64" s="540"/>
      <c r="DR64" s="540"/>
      <c r="DS64" s="540"/>
      <c r="DT64" s="540"/>
      <c r="DU64" s="541"/>
      <c r="DV64" s="540"/>
      <c r="DW64" s="540"/>
      <c r="DX64" s="540"/>
      <c r="DY64" s="540"/>
      <c r="DZ64" s="541"/>
      <c r="EA64" s="787"/>
      <c r="EB64" s="787"/>
      <c r="EC64" s="787"/>
      <c r="ED64" s="787"/>
      <c r="EE64" s="784"/>
      <c r="EF64" s="771"/>
      <c r="EG64" s="771"/>
      <c r="EH64" s="771"/>
      <c r="EI64" s="771"/>
      <c r="EJ64" s="778"/>
      <c r="EK64" s="540"/>
      <c r="EL64" s="540"/>
      <c r="EM64" s="540"/>
      <c r="EN64" s="540"/>
      <c r="EO64" s="541"/>
      <c r="EP64" s="540"/>
      <c r="EQ64" s="540"/>
      <c r="ER64" s="540"/>
      <c r="ES64" s="540"/>
      <c r="ET64" s="541"/>
      <c r="EU64" s="540"/>
      <c r="EV64" s="540"/>
      <c r="EW64" s="540"/>
      <c r="EX64" s="547"/>
      <c r="EY64" s="541"/>
      <c r="EZ64" s="630"/>
      <c r="FA64" s="630"/>
      <c r="FB64" s="630"/>
      <c r="FC64" s="630"/>
      <c r="FD64" s="631"/>
      <c r="FI64" s="784"/>
      <c r="FJ64" s="787"/>
      <c r="FK64" s="787"/>
      <c r="FL64" s="787"/>
      <c r="FM64" s="787"/>
      <c r="FN64" s="787"/>
    </row>
    <row r="65" spans="1:170" s="457" customFormat="1">
      <c r="A65" s="167">
        <v>57</v>
      </c>
      <c r="B65" s="294">
        <v>43161</v>
      </c>
      <c r="C65" s="157" t="s">
        <v>338</v>
      </c>
      <c r="D65" s="158"/>
      <c r="E65" s="159"/>
      <c r="F65" s="672"/>
      <c r="G65" s="672"/>
      <c r="H65" s="672"/>
      <c r="I65" s="672"/>
      <c r="J65" s="679"/>
      <c r="K65" s="539"/>
      <c r="L65" s="540"/>
      <c r="M65" s="540"/>
      <c r="N65" s="540"/>
      <c r="O65" s="541"/>
      <c r="P65" s="540"/>
      <c r="Q65" s="540"/>
      <c r="R65" s="540"/>
      <c r="S65" s="540"/>
      <c r="T65" s="541"/>
      <c r="U65" s="730"/>
      <c r="V65" s="730"/>
      <c r="W65" s="730"/>
      <c r="X65" s="730"/>
      <c r="Y65" s="728"/>
      <c r="Z65" s="465"/>
      <c r="AA65" s="465"/>
      <c r="AB65" s="465"/>
      <c r="AC65" s="465"/>
      <c r="AD65" s="634"/>
      <c r="AE65" s="743"/>
      <c r="AF65" s="743"/>
      <c r="AG65" s="743"/>
      <c r="AH65" s="743"/>
      <c r="AI65" s="742"/>
      <c r="AJ65" s="540"/>
      <c r="AK65" s="540"/>
      <c r="AL65" s="540"/>
      <c r="AM65" s="540"/>
      <c r="AN65" s="541"/>
      <c r="AO65" s="709"/>
      <c r="AP65" s="709"/>
      <c r="AQ65" s="709"/>
      <c r="AR65" s="709"/>
      <c r="AS65" s="706"/>
      <c r="AT65" s="547"/>
      <c r="AU65" s="547"/>
      <c r="AV65" s="547"/>
      <c r="AW65" s="547"/>
      <c r="AX65" s="541"/>
      <c r="AY65" s="540"/>
      <c r="AZ65" s="540"/>
      <c r="BA65" s="540"/>
      <c r="BB65" s="540"/>
      <c r="BC65" s="541"/>
      <c r="BD65" s="540"/>
      <c r="BE65" s="540"/>
      <c r="BF65" s="540"/>
      <c r="BG65" s="540"/>
      <c r="BH65" s="541"/>
      <c r="BI65" s="751"/>
      <c r="BJ65" s="751"/>
      <c r="BK65" s="751"/>
      <c r="BL65" s="751"/>
      <c r="BM65" s="748"/>
      <c r="BN65" s="650"/>
      <c r="BO65" s="650"/>
      <c r="BP65" s="650"/>
      <c r="BQ65" s="650"/>
      <c r="BR65" s="655"/>
      <c r="BS65" s="547"/>
      <c r="BT65" s="547"/>
      <c r="BU65" s="547"/>
      <c r="BV65" s="547"/>
      <c r="BW65" s="655"/>
      <c r="BX65" s="547"/>
      <c r="BY65" s="547"/>
      <c r="BZ65" s="547"/>
      <c r="CA65" s="547"/>
      <c r="CB65" s="541"/>
      <c r="CC65" s="771"/>
      <c r="CD65" s="771"/>
      <c r="CE65" s="771"/>
      <c r="CF65" s="771"/>
      <c r="CG65" s="778"/>
      <c r="CH65" s="547"/>
      <c r="CI65" s="547"/>
      <c r="CJ65" s="547"/>
      <c r="CK65" s="547"/>
      <c r="CL65" s="541"/>
      <c r="CM65" s="464"/>
      <c r="CN65" s="465"/>
      <c r="CO65" s="465"/>
      <c r="CP65" s="465"/>
      <c r="CQ65" s="466"/>
      <c r="CR65" s="464"/>
      <c r="CS65" s="465"/>
      <c r="CT65" s="465"/>
      <c r="CU65" s="465"/>
      <c r="CV65" s="466"/>
      <c r="CW65" s="464"/>
      <c r="CX65" s="465"/>
      <c r="CY65" s="465"/>
      <c r="CZ65" s="465"/>
      <c r="DA65" s="466"/>
      <c r="DB65" s="763"/>
      <c r="DC65" s="763"/>
      <c r="DD65" s="763"/>
      <c r="DE65" s="763"/>
      <c r="DF65" s="766"/>
      <c r="DG65" s="547"/>
      <c r="DH65" s="547"/>
      <c r="DI65" s="547"/>
      <c r="DJ65" s="547"/>
      <c r="DK65" s="541"/>
      <c r="DL65" s="713"/>
      <c r="DM65" s="713"/>
      <c r="DN65" s="713"/>
      <c r="DO65" s="713"/>
      <c r="DP65" s="718"/>
      <c r="DQ65" s="540"/>
      <c r="DR65" s="540"/>
      <c r="DS65" s="540"/>
      <c r="DT65" s="540"/>
      <c r="DU65" s="541"/>
      <c r="DV65" s="540"/>
      <c r="DW65" s="540"/>
      <c r="DX65" s="540"/>
      <c r="DY65" s="540"/>
      <c r="DZ65" s="541"/>
      <c r="EA65" s="787"/>
      <c r="EB65" s="787"/>
      <c r="EC65" s="787"/>
      <c r="ED65" s="787"/>
      <c r="EE65" s="784"/>
      <c r="EF65" s="771"/>
      <c r="EG65" s="771"/>
      <c r="EH65" s="771"/>
      <c r="EI65" s="771"/>
      <c r="EJ65" s="778"/>
      <c r="EK65" s="540"/>
      <c r="EL65" s="540"/>
      <c r="EM65" s="540"/>
      <c r="EN65" s="540"/>
      <c r="EO65" s="541"/>
      <c r="EP65" s="540"/>
      <c r="EQ65" s="540"/>
      <c r="ER65" s="540"/>
      <c r="ES65" s="540"/>
      <c r="ET65" s="541"/>
      <c r="EU65" s="540"/>
      <c r="EV65" s="540"/>
      <c r="EW65" s="540"/>
      <c r="EX65" s="547"/>
      <c r="EY65" s="541"/>
      <c r="EZ65" s="630"/>
      <c r="FA65" s="630"/>
      <c r="FB65" s="630"/>
      <c r="FC65" s="630"/>
      <c r="FD65" s="631"/>
      <c r="FI65" s="784"/>
      <c r="FJ65" s="787"/>
      <c r="FK65" s="787"/>
      <c r="FL65" s="787"/>
      <c r="FM65" s="787"/>
      <c r="FN65" s="787"/>
    </row>
    <row r="66" spans="1:170" s="457" customFormat="1">
      <c r="A66" s="168">
        <v>58</v>
      </c>
      <c r="B66" s="295">
        <v>43162</v>
      </c>
      <c r="C66" s="160" t="s">
        <v>273</v>
      </c>
      <c r="D66" s="161"/>
      <c r="E66" s="162"/>
      <c r="F66" s="671"/>
      <c r="G66" s="671"/>
      <c r="H66" s="671"/>
      <c r="I66" s="671"/>
      <c r="J66" s="679"/>
      <c r="K66" s="638"/>
      <c r="L66" s="642"/>
      <c r="M66" s="642"/>
      <c r="N66" s="642"/>
      <c r="O66" s="640"/>
      <c r="P66" s="642"/>
      <c r="Q66" s="642"/>
      <c r="R66" s="642"/>
      <c r="S66" s="642"/>
      <c r="T66" s="640"/>
      <c r="U66" s="725"/>
      <c r="V66" s="725"/>
      <c r="W66" s="725"/>
      <c r="X66" s="725"/>
      <c r="Y66" s="728"/>
      <c r="Z66" s="633"/>
      <c r="AA66" s="633"/>
      <c r="AB66" s="633"/>
      <c r="AC66" s="633"/>
      <c r="AD66" s="634"/>
      <c r="AE66" s="743"/>
      <c r="AF66" s="743"/>
      <c r="AG66" s="743"/>
      <c r="AH66" s="743"/>
      <c r="AI66" s="742"/>
      <c r="AJ66" s="642"/>
      <c r="AK66" s="642"/>
      <c r="AL66" s="642"/>
      <c r="AM66" s="642"/>
      <c r="AN66" s="640"/>
      <c r="AO66" s="707"/>
      <c r="AP66" s="707"/>
      <c r="AQ66" s="707"/>
      <c r="AR66" s="707"/>
      <c r="AS66" s="706"/>
      <c r="AT66" s="639"/>
      <c r="AU66" s="639"/>
      <c r="AV66" s="639"/>
      <c r="AW66" s="639"/>
      <c r="AX66" s="640"/>
      <c r="AY66" s="642"/>
      <c r="AZ66" s="642"/>
      <c r="BA66" s="642"/>
      <c r="BB66" s="642"/>
      <c r="BC66" s="640"/>
      <c r="BD66" s="642"/>
      <c r="BE66" s="642"/>
      <c r="BF66" s="642"/>
      <c r="BG66" s="642"/>
      <c r="BH66" s="640"/>
      <c r="BI66" s="749"/>
      <c r="BJ66" s="749"/>
      <c r="BK66" s="749"/>
      <c r="BL66" s="749"/>
      <c r="BM66" s="748"/>
      <c r="BN66" s="653"/>
      <c r="BO66" s="653"/>
      <c r="BP66" s="653"/>
      <c r="BQ66" s="653"/>
      <c r="BR66" s="655"/>
      <c r="BS66" s="639"/>
      <c r="BT66" s="639"/>
      <c r="BU66" s="639"/>
      <c r="BV66" s="639"/>
      <c r="BW66" s="655"/>
      <c r="BX66" s="639"/>
      <c r="BY66" s="639"/>
      <c r="BZ66" s="639"/>
      <c r="CA66" s="639"/>
      <c r="CB66" s="640"/>
      <c r="CC66" s="772"/>
      <c r="CD66" s="772"/>
      <c r="CE66" s="772"/>
      <c r="CF66" s="772"/>
      <c r="CG66" s="778"/>
      <c r="CH66" s="639"/>
      <c r="CI66" s="639"/>
      <c r="CJ66" s="639"/>
      <c r="CK66" s="639"/>
      <c r="CL66" s="640"/>
      <c r="CM66" s="632"/>
      <c r="CN66" s="633"/>
      <c r="CO66" s="633"/>
      <c r="CP66" s="633"/>
      <c r="CQ66" s="634"/>
      <c r="CR66" s="632"/>
      <c r="CS66" s="633"/>
      <c r="CT66" s="633"/>
      <c r="CU66" s="633"/>
      <c r="CV66" s="634"/>
      <c r="CW66" s="632"/>
      <c r="CX66" s="633"/>
      <c r="CY66" s="633"/>
      <c r="CZ66" s="633"/>
      <c r="DA66" s="634"/>
      <c r="DB66" s="765"/>
      <c r="DC66" s="765"/>
      <c r="DD66" s="765"/>
      <c r="DE66" s="765"/>
      <c r="DF66" s="766"/>
      <c r="DG66" s="632"/>
      <c r="DH66" s="633"/>
      <c r="DI66" s="633"/>
      <c r="DJ66" s="633"/>
      <c r="DK66" s="634"/>
      <c r="DL66" s="717"/>
      <c r="DM66" s="717"/>
      <c r="DN66" s="717"/>
      <c r="DO66" s="717"/>
      <c r="DP66" s="718"/>
      <c r="DQ66" s="642"/>
      <c r="DR66" s="642"/>
      <c r="DS66" s="642"/>
      <c r="DT66" s="642"/>
      <c r="DU66" s="640"/>
      <c r="DV66" s="642"/>
      <c r="DW66" s="642"/>
      <c r="DX66" s="642"/>
      <c r="DY66" s="642"/>
      <c r="DZ66" s="640"/>
      <c r="EA66" s="781"/>
      <c r="EB66" s="781"/>
      <c r="EC66" s="781"/>
      <c r="ED66" s="781"/>
      <c r="EE66" s="784"/>
      <c r="EF66" s="772"/>
      <c r="EG66" s="772"/>
      <c r="EH66" s="772"/>
      <c r="EI66" s="772"/>
      <c r="EJ66" s="778"/>
      <c r="EK66" s="642"/>
      <c r="EL66" s="642"/>
      <c r="EM66" s="642"/>
      <c r="EN66" s="642"/>
      <c r="EO66" s="640"/>
      <c r="EP66" s="642"/>
      <c r="EQ66" s="642"/>
      <c r="ER66" s="642"/>
      <c r="ES66" s="642"/>
      <c r="ET66" s="640"/>
      <c r="EU66" s="642"/>
      <c r="EV66" s="642"/>
      <c r="EW66" s="642"/>
      <c r="EX66" s="639"/>
      <c r="EY66" s="640"/>
      <c r="EZ66" s="636"/>
      <c r="FA66" s="636"/>
      <c r="FB66" s="636"/>
      <c r="FC66" s="636"/>
      <c r="FD66" s="637"/>
      <c r="FI66" s="784"/>
      <c r="FJ66" s="781"/>
      <c r="FK66" s="781"/>
      <c r="FL66" s="781"/>
      <c r="FM66" s="781"/>
      <c r="FN66" s="781"/>
    </row>
    <row r="67" spans="1:170" s="457" customFormat="1">
      <c r="A67" s="168">
        <v>59</v>
      </c>
      <c r="B67" s="295">
        <v>43163</v>
      </c>
      <c r="C67" s="160" t="s">
        <v>319</v>
      </c>
      <c r="D67" s="293"/>
      <c r="E67" s="162"/>
      <c r="F67" s="671"/>
      <c r="G67" s="671"/>
      <c r="H67" s="671"/>
      <c r="I67" s="671"/>
      <c r="J67" s="679"/>
      <c r="K67" s="638"/>
      <c r="L67" s="642"/>
      <c r="M67" s="642"/>
      <c r="N67" s="642"/>
      <c r="O67" s="640"/>
      <c r="P67" s="642"/>
      <c r="Q67" s="642"/>
      <c r="R67" s="642"/>
      <c r="S67" s="642"/>
      <c r="T67" s="640"/>
      <c r="U67" s="725"/>
      <c r="V67" s="725"/>
      <c r="W67" s="725"/>
      <c r="X67" s="725"/>
      <c r="Y67" s="728"/>
      <c r="Z67" s="633"/>
      <c r="AA67" s="633"/>
      <c r="AB67" s="633"/>
      <c r="AC67" s="633"/>
      <c r="AD67" s="634"/>
      <c r="AE67" s="743"/>
      <c r="AF67" s="743"/>
      <c r="AG67" s="743"/>
      <c r="AH67" s="743"/>
      <c r="AI67" s="742"/>
      <c r="AJ67" s="642"/>
      <c r="AK67" s="642"/>
      <c r="AL67" s="642"/>
      <c r="AM67" s="642"/>
      <c r="AN67" s="640"/>
      <c r="AO67" s="707"/>
      <c r="AP67" s="707"/>
      <c r="AQ67" s="707"/>
      <c r="AR67" s="707"/>
      <c r="AS67" s="706"/>
      <c r="AT67" s="633"/>
      <c r="AU67" s="633"/>
      <c r="AV67" s="633"/>
      <c r="AW67" s="633"/>
      <c r="AX67" s="640"/>
      <c r="AY67" s="642"/>
      <c r="AZ67" s="642"/>
      <c r="BA67" s="642"/>
      <c r="BB67" s="642"/>
      <c r="BC67" s="640"/>
      <c r="BD67" s="642"/>
      <c r="BE67" s="642"/>
      <c r="BF67" s="642"/>
      <c r="BG67" s="642"/>
      <c r="BH67" s="640"/>
      <c r="BI67" s="749"/>
      <c r="BJ67" s="749"/>
      <c r="BK67" s="749"/>
      <c r="BL67" s="749"/>
      <c r="BM67" s="748"/>
      <c r="BN67" s="653"/>
      <c r="BO67" s="653"/>
      <c r="BP67" s="653"/>
      <c r="BQ67" s="653"/>
      <c r="BR67" s="655"/>
      <c r="BS67" s="639"/>
      <c r="BT67" s="639"/>
      <c r="BU67" s="639"/>
      <c r="BV67" s="639"/>
      <c r="BW67" s="655"/>
      <c r="BX67" s="639"/>
      <c r="BY67" s="639"/>
      <c r="BZ67" s="639"/>
      <c r="CA67" s="639"/>
      <c r="CB67" s="640"/>
      <c r="CC67" s="772"/>
      <c r="CD67" s="772"/>
      <c r="CE67" s="772"/>
      <c r="CF67" s="772"/>
      <c r="CG67" s="778"/>
      <c r="CH67" s="632"/>
      <c r="CI67" s="633"/>
      <c r="CJ67" s="633"/>
      <c r="CK67" s="633"/>
      <c r="CL67" s="634"/>
      <c r="CM67" s="632"/>
      <c r="CN67" s="633"/>
      <c r="CO67" s="633"/>
      <c r="CP67" s="633"/>
      <c r="CQ67" s="634"/>
      <c r="CR67" s="632"/>
      <c r="CS67" s="633"/>
      <c r="CT67" s="633"/>
      <c r="CU67" s="633"/>
      <c r="CV67" s="634"/>
      <c r="CW67" s="632"/>
      <c r="CX67" s="633"/>
      <c r="CY67" s="633"/>
      <c r="CZ67" s="633"/>
      <c r="DA67" s="634"/>
      <c r="DB67" s="765"/>
      <c r="DC67" s="765"/>
      <c r="DD67" s="765"/>
      <c r="DE67" s="765"/>
      <c r="DF67" s="766"/>
      <c r="DG67" s="632"/>
      <c r="DH67" s="633"/>
      <c r="DI67" s="633"/>
      <c r="DJ67" s="633"/>
      <c r="DK67" s="634"/>
      <c r="DL67" s="717"/>
      <c r="DM67" s="717"/>
      <c r="DN67" s="717"/>
      <c r="DO67" s="717"/>
      <c r="DP67" s="718"/>
      <c r="DQ67" s="642"/>
      <c r="DR67" s="642"/>
      <c r="DS67" s="642"/>
      <c r="DT67" s="642"/>
      <c r="DU67" s="640"/>
      <c r="DV67" s="642"/>
      <c r="DW67" s="642"/>
      <c r="DX67" s="642"/>
      <c r="DY67" s="642"/>
      <c r="DZ67" s="640"/>
      <c r="EA67" s="781"/>
      <c r="EB67" s="781"/>
      <c r="EC67" s="781"/>
      <c r="ED67" s="781"/>
      <c r="EE67" s="784"/>
      <c r="EF67" s="772"/>
      <c r="EG67" s="772"/>
      <c r="EH67" s="772"/>
      <c r="EI67" s="772"/>
      <c r="EJ67" s="778"/>
      <c r="EK67" s="642"/>
      <c r="EL67" s="642"/>
      <c r="EM67" s="642"/>
      <c r="EN67" s="642"/>
      <c r="EO67" s="640"/>
      <c r="EP67" s="642"/>
      <c r="EQ67" s="642"/>
      <c r="ER67" s="642"/>
      <c r="ES67" s="642"/>
      <c r="ET67" s="640"/>
      <c r="EU67" s="642"/>
      <c r="EV67" s="642"/>
      <c r="EW67" s="642"/>
      <c r="EX67" s="639"/>
      <c r="EY67" s="640"/>
      <c r="EZ67" s="636"/>
      <c r="FA67" s="636"/>
      <c r="FB67" s="636"/>
      <c r="FC67" s="636"/>
      <c r="FD67" s="637"/>
      <c r="FI67" s="784"/>
      <c r="FJ67" s="781"/>
      <c r="FK67" s="781"/>
      <c r="FL67" s="781"/>
      <c r="FM67" s="781"/>
      <c r="FN67" s="781"/>
    </row>
    <row r="68" spans="1:170" s="458" customFormat="1">
      <c r="A68" s="167">
        <v>60</v>
      </c>
      <c r="B68" s="294">
        <v>43168</v>
      </c>
      <c r="C68" s="157" t="s">
        <v>275</v>
      </c>
      <c r="D68" s="158"/>
      <c r="E68" s="159"/>
      <c r="F68" s="672"/>
      <c r="G68" s="672"/>
      <c r="H68" s="672"/>
      <c r="I68" s="672"/>
      <c r="J68" s="679"/>
      <c r="K68" s="539"/>
      <c r="L68" s="540"/>
      <c r="M68" s="540"/>
      <c r="N68" s="540"/>
      <c r="O68" s="541"/>
      <c r="P68" s="540"/>
      <c r="Q68" s="540"/>
      <c r="R68" s="540"/>
      <c r="S68" s="540"/>
      <c r="T68" s="541"/>
      <c r="U68" s="730"/>
      <c r="V68" s="730"/>
      <c r="W68" s="730"/>
      <c r="X68" s="730"/>
      <c r="Y68" s="728"/>
      <c r="Z68" s="465"/>
      <c r="AA68" s="465"/>
      <c r="AB68" s="465"/>
      <c r="AC68" s="465"/>
      <c r="AD68" s="634"/>
      <c r="AE68" s="743"/>
      <c r="AF68" s="743"/>
      <c r="AG68" s="743"/>
      <c r="AH68" s="743"/>
      <c r="AI68" s="742"/>
      <c r="AJ68" s="540"/>
      <c r="AK68" s="540"/>
      <c r="AL68" s="540"/>
      <c r="AM68" s="540"/>
      <c r="AN68" s="541"/>
      <c r="AO68" s="709"/>
      <c r="AP68" s="709"/>
      <c r="AQ68" s="709"/>
      <c r="AR68" s="709"/>
      <c r="AS68" s="706"/>
      <c r="AT68" s="465"/>
      <c r="AU68" s="465"/>
      <c r="AV68" s="465"/>
      <c r="AW68" s="465"/>
      <c r="AX68" s="541"/>
      <c r="AY68" s="540"/>
      <c r="AZ68" s="540"/>
      <c r="BA68" s="540"/>
      <c r="BB68" s="540"/>
      <c r="BC68" s="541"/>
      <c r="BD68" s="540"/>
      <c r="BE68" s="540"/>
      <c r="BF68" s="540"/>
      <c r="BG68" s="540"/>
      <c r="BH68" s="541"/>
      <c r="BI68" s="751"/>
      <c r="BJ68" s="751"/>
      <c r="BK68" s="751"/>
      <c r="BL68" s="751"/>
      <c r="BM68" s="748"/>
      <c r="BN68" s="650"/>
      <c r="BO68" s="650"/>
      <c r="BP68" s="650"/>
      <c r="BQ68" s="650"/>
      <c r="BR68" s="655"/>
      <c r="BS68" s="547"/>
      <c r="BT68" s="547"/>
      <c r="BU68" s="547"/>
      <c r="BV68" s="547"/>
      <c r="BW68" s="655"/>
      <c r="BX68" s="540"/>
      <c r="BY68" s="540"/>
      <c r="BZ68" s="540"/>
      <c r="CA68" s="540"/>
      <c r="CB68" s="541"/>
      <c r="CC68" s="771"/>
      <c r="CD68" s="771"/>
      <c r="CE68" s="771"/>
      <c r="CF68" s="771"/>
      <c r="CG68" s="778"/>
      <c r="CH68" s="464"/>
      <c r="CI68" s="465"/>
      <c r="CJ68" s="465"/>
      <c r="CK68" s="465"/>
      <c r="CL68" s="466"/>
      <c r="CM68" s="464"/>
      <c r="CN68" s="465"/>
      <c r="CO68" s="465"/>
      <c r="CP68" s="465"/>
      <c r="CQ68" s="466"/>
      <c r="CR68" s="464"/>
      <c r="CS68" s="465"/>
      <c r="CT68" s="465"/>
      <c r="CU68" s="465"/>
      <c r="CV68" s="466"/>
      <c r="CW68" s="464"/>
      <c r="CX68" s="465"/>
      <c r="CY68" s="465"/>
      <c r="CZ68" s="465"/>
      <c r="DA68" s="466"/>
      <c r="DB68" s="763"/>
      <c r="DC68" s="763"/>
      <c r="DD68" s="763"/>
      <c r="DE68" s="763"/>
      <c r="DF68" s="766"/>
      <c r="DG68" s="464"/>
      <c r="DH68" s="465"/>
      <c r="DI68" s="465"/>
      <c r="DJ68" s="465"/>
      <c r="DK68" s="466"/>
      <c r="DL68" s="716"/>
      <c r="DM68" s="716"/>
      <c r="DN68" s="716"/>
      <c r="DO68" s="716"/>
      <c r="DP68" s="718"/>
      <c r="DQ68" s="540"/>
      <c r="DR68" s="540"/>
      <c r="DS68" s="540"/>
      <c r="DT68" s="540"/>
      <c r="DU68" s="541"/>
      <c r="DV68" s="540"/>
      <c r="DW68" s="540"/>
      <c r="DX68" s="540"/>
      <c r="DY68" s="540"/>
      <c r="DZ68" s="541"/>
      <c r="EA68" s="787"/>
      <c r="EB68" s="787"/>
      <c r="EC68" s="787"/>
      <c r="ED68" s="787"/>
      <c r="EE68" s="784"/>
      <c r="EF68" s="771"/>
      <c r="EG68" s="771"/>
      <c r="EH68" s="771"/>
      <c r="EI68" s="771"/>
      <c r="EJ68" s="778"/>
      <c r="EK68" s="540"/>
      <c r="EL68" s="540"/>
      <c r="EM68" s="540"/>
      <c r="EN68" s="540"/>
      <c r="EO68" s="541"/>
      <c r="EP68" s="540"/>
      <c r="EQ68" s="540"/>
      <c r="ER68" s="540"/>
      <c r="ES68" s="540"/>
      <c r="ET68" s="541"/>
      <c r="EU68" s="540"/>
      <c r="EV68" s="540"/>
      <c r="EW68" s="540"/>
      <c r="EX68" s="540"/>
      <c r="EY68" s="541"/>
      <c r="EZ68" s="630"/>
      <c r="FA68" s="630"/>
      <c r="FB68" s="630"/>
      <c r="FC68" s="630"/>
      <c r="FD68" s="631"/>
      <c r="FI68" s="784"/>
      <c r="FJ68" s="787"/>
      <c r="FK68" s="787"/>
      <c r="FL68" s="787"/>
      <c r="FM68" s="787"/>
      <c r="FN68" s="787"/>
    </row>
    <row r="69" spans="1:170" s="457" customFormat="1">
      <c r="A69" s="168">
        <v>61</v>
      </c>
      <c r="B69" s="295">
        <v>43169</v>
      </c>
      <c r="C69" s="160" t="s">
        <v>275</v>
      </c>
      <c r="D69" s="161"/>
      <c r="E69" s="162"/>
      <c r="F69" s="671"/>
      <c r="G69" s="671"/>
      <c r="H69" s="671"/>
      <c r="I69" s="671"/>
      <c r="J69" s="679"/>
      <c r="K69" s="638"/>
      <c r="L69" s="642"/>
      <c r="M69" s="642"/>
      <c r="N69" s="642"/>
      <c r="O69" s="640"/>
      <c r="P69" s="636"/>
      <c r="Q69" s="636"/>
      <c r="R69" s="636"/>
      <c r="S69" s="636"/>
      <c r="T69" s="637"/>
      <c r="U69" s="724"/>
      <c r="V69" s="724"/>
      <c r="W69" s="724"/>
      <c r="X69" s="724"/>
      <c r="Y69" s="728"/>
      <c r="Z69" s="633"/>
      <c r="AA69" s="633"/>
      <c r="AB69" s="633"/>
      <c r="AC69" s="633"/>
      <c r="AD69" s="634"/>
      <c r="AE69" s="743"/>
      <c r="AF69" s="743"/>
      <c r="AG69" s="743"/>
      <c r="AH69" s="743"/>
      <c r="AI69" s="742"/>
      <c r="AJ69" s="636"/>
      <c r="AK69" s="636"/>
      <c r="AL69" s="636"/>
      <c r="AM69" s="636"/>
      <c r="AN69" s="637"/>
      <c r="AO69" s="705"/>
      <c r="AP69" s="705"/>
      <c r="AQ69" s="705"/>
      <c r="AR69" s="705"/>
      <c r="AS69" s="706"/>
      <c r="AT69" s="636"/>
      <c r="AU69" s="636"/>
      <c r="AV69" s="636"/>
      <c r="AW69" s="636"/>
      <c r="AX69" s="640"/>
      <c r="AY69" s="636"/>
      <c r="AZ69" s="636"/>
      <c r="BA69" s="636"/>
      <c r="BB69" s="636"/>
      <c r="BC69" s="637"/>
      <c r="BD69" s="636"/>
      <c r="BE69" s="636"/>
      <c r="BF69" s="636"/>
      <c r="BG69" s="636"/>
      <c r="BH69" s="637"/>
      <c r="BI69" s="747"/>
      <c r="BJ69" s="747"/>
      <c r="BK69" s="747"/>
      <c r="BL69" s="747"/>
      <c r="BM69" s="748"/>
      <c r="BN69" s="654"/>
      <c r="BO69" s="654"/>
      <c r="BP69" s="654"/>
      <c r="BQ69" s="654"/>
      <c r="BR69" s="655"/>
      <c r="BS69" s="636"/>
      <c r="BT69" s="636"/>
      <c r="BU69" s="636"/>
      <c r="BV69" s="636"/>
      <c r="BW69" s="655"/>
      <c r="BX69" s="636"/>
      <c r="BY69" s="636"/>
      <c r="BZ69" s="636"/>
      <c r="CA69" s="636"/>
      <c r="CB69" s="637"/>
      <c r="CC69" s="773"/>
      <c r="CD69" s="773"/>
      <c r="CE69" s="773"/>
      <c r="CF69" s="773"/>
      <c r="CG69" s="778"/>
      <c r="CH69" s="636"/>
      <c r="CI69" s="636"/>
      <c r="CJ69" s="636"/>
      <c r="CK69" s="636"/>
      <c r="CL69" s="637"/>
      <c r="CM69" s="632"/>
      <c r="CN69" s="633"/>
      <c r="CO69" s="633"/>
      <c r="CP69" s="633"/>
      <c r="CQ69" s="634"/>
      <c r="CR69" s="632"/>
      <c r="CS69" s="633"/>
      <c r="CT69" s="633"/>
      <c r="CU69" s="633"/>
      <c r="CV69" s="634"/>
      <c r="CW69" s="632"/>
      <c r="CX69" s="633"/>
      <c r="CY69" s="633"/>
      <c r="CZ69" s="633"/>
      <c r="DA69" s="634"/>
      <c r="DB69" s="765"/>
      <c r="DC69" s="765"/>
      <c r="DD69" s="765"/>
      <c r="DE69" s="765"/>
      <c r="DF69" s="766"/>
      <c r="DG69" s="632"/>
      <c r="DH69" s="633"/>
      <c r="DI69" s="633"/>
      <c r="DJ69" s="633"/>
      <c r="DK69" s="634"/>
      <c r="DL69" s="717"/>
      <c r="DM69" s="717"/>
      <c r="DN69" s="717"/>
      <c r="DO69" s="717"/>
      <c r="DP69" s="718"/>
      <c r="DQ69" s="642"/>
      <c r="DR69" s="642"/>
      <c r="DS69" s="642"/>
      <c r="DT69" s="642"/>
      <c r="DU69" s="640"/>
      <c r="DV69" s="642"/>
      <c r="DW69" s="642"/>
      <c r="DX69" s="642"/>
      <c r="DY69" s="642"/>
      <c r="DZ69" s="640"/>
      <c r="EA69" s="781"/>
      <c r="EB69" s="781"/>
      <c r="EC69" s="781"/>
      <c r="ED69" s="781"/>
      <c r="EE69" s="784"/>
      <c r="EF69" s="772"/>
      <c r="EG69" s="772"/>
      <c r="EH69" s="772"/>
      <c r="EI69" s="772"/>
      <c r="EJ69" s="778"/>
      <c r="EK69" s="642"/>
      <c r="EL69" s="642"/>
      <c r="EM69" s="642"/>
      <c r="EN69" s="642"/>
      <c r="EO69" s="640"/>
      <c r="EP69" s="642"/>
      <c r="EQ69" s="642"/>
      <c r="ER69" s="642"/>
      <c r="ES69" s="642"/>
      <c r="ET69" s="640"/>
      <c r="EU69" s="636"/>
      <c r="EV69" s="636"/>
      <c r="EW69" s="636"/>
      <c r="EX69" s="636"/>
      <c r="EY69" s="637"/>
      <c r="EZ69" s="636"/>
      <c r="FA69" s="636"/>
      <c r="FB69" s="636"/>
      <c r="FC69" s="636"/>
      <c r="FD69" s="637"/>
      <c r="FI69" s="784"/>
      <c r="FJ69" s="782"/>
      <c r="FK69" s="782"/>
      <c r="FL69" s="782"/>
      <c r="FM69" s="782"/>
      <c r="FN69" s="782"/>
    </row>
    <row r="70" spans="1:170" s="457" customFormat="1">
      <c r="A70" s="167">
        <v>62</v>
      </c>
      <c r="B70" s="294">
        <v>43175</v>
      </c>
      <c r="C70" s="157" t="s">
        <v>337</v>
      </c>
      <c r="D70" s="158"/>
      <c r="E70" s="159"/>
      <c r="F70" s="672"/>
      <c r="G70" s="672"/>
      <c r="H70" s="672"/>
      <c r="I70" s="672"/>
      <c r="J70" s="679"/>
      <c r="K70" s="638"/>
      <c r="L70" s="642"/>
      <c r="M70" s="642"/>
      <c r="N70" s="642"/>
      <c r="O70" s="640"/>
      <c r="P70" s="540"/>
      <c r="Q70" s="540"/>
      <c r="R70" s="540"/>
      <c r="S70" s="540"/>
      <c r="T70" s="541"/>
      <c r="U70" s="730"/>
      <c r="V70" s="730"/>
      <c r="W70" s="730"/>
      <c r="X70" s="730"/>
      <c r="Y70" s="728"/>
      <c r="Z70" s="465"/>
      <c r="AA70" s="465"/>
      <c r="AB70" s="465"/>
      <c r="AC70" s="465"/>
      <c r="AD70" s="634"/>
      <c r="AE70" s="743"/>
      <c r="AF70" s="743"/>
      <c r="AG70" s="743"/>
      <c r="AH70" s="743"/>
      <c r="AI70" s="742"/>
      <c r="AJ70" s="540"/>
      <c r="AK70" s="540"/>
      <c r="AL70" s="540"/>
      <c r="AM70" s="540"/>
      <c r="AN70" s="541"/>
      <c r="AO70" s="709"/>
      <c r="AP70" s="709"/>
      <c r="AQ70" s="709"/>
      <c r="AR70" s="709"/>
      <c r="AS70" s="706"/>
      <c r="AT70" s="547"/>
      <c r="AU70" s="547"/>
      <c r="AV70" s="547"/>
      <c r="AW70" s="547"/>
      <c r="AX70" s="640"/>
      <c r="AY70" s="540"/>
      <c r="AZ70" s="540"/>
      <c r="BA70" s="540"/>
      <c r="BB70" s="540"/>
      <c r="BC70" s="541"/>
      <c r="BD70" s="540"/>
      <c r="BE70" s="540"/>
      <c r="BF70" s="540"/>
      <c r="BG70" s="540"/>
      <c r="BH70" s="541"/>
      <c r="BI70" s="751"/>
      <c r="BJ70" s="751"/>
      <c r="BK70" s="751"/>
      <c r="BL70" s="751"/>
      <c r="BM70" s="748"/>
      <c r="BN70" s="650"/>
      <c r="BO70" s="650"/>
      <c r="BP70" s="650"/>
      <c r="BQ70" s="650"/>
      <c r="BR70" s="655"/>
      <c r="BS70" s="547"/>
      <c r="BT70" s="547"/>
      <c r="BU70" s="547"/>
      <c r="BV70" s="547"/>
      <c r="BW70" s="655"/>
      <c r="BX70" s="540"/>
      <c r="BY70" s="540"/>
      <c r="BZ70" s="540"/>
      <c r="CA70" s="540"/>
      <c r="CB70" s="541"/>
      <c r="CC70" s="771"/>
      <c r="CD70" s="771"/>
      <c r="CE70" s="771"/>
      <c r="CF70" s="771"/>
      <c r="CG70" s="778"/>
      <c r="CH70" s="540"/>
      <c r="CI70" s="540"/>
      <c r="CJ70" s="540"/>
      <c r="CK70" s="540"/>
      <c r="CL70" s="541"/>
      <c r="CM70" s="464"/>
      <c r="CN70" s="465"/>
      <c r="CO70" s="465"/>
      <c r="CP70" s="465"/>
      <c r="CQ70" s="466"/>
      <c r="CR70" s="464"/>
      <c r="CS70" s="465"/>
      <c r="CT70" s="465"/>
      <c r="CU70" s="465"/>
      <c r="CV70" s="466"/>
      <c r="CW70" s="464"/>
      <c r="CX70" s="465"/>
      <c r="CY70" s="465"/>
      <c r="CZ70" s="465"/>
      <c r="DA70" s="466"/>
      <c r="DB70" s="763"/>
      <c r="DC70" s="763"/>
      <c r="DD70" s="763"/>
      <c r="DE70" s="763"/>
      <c r="DF70" s="766"/>
      <c r="DG70" s="464"/>
      <c r="DH70" s="465"/>
      <c r="DI70" s="465"/>
      <c r="DJ70" s="465"/>
      <c r="DK70" s="466"/>
      <c r="DL70" s="716"/>
      <c r="DM70" s="716"/>
      <c r="DN70" s="716"/>
      <c r="DO70" s="716"/>
      <c r="DP70" s="718"/>
      <c r="DQ70" s="540"/>
      <c r="DR70" s="540"/>
      <c r="DS70" s="540"/>
      <c r="DT70" s="540"/>
      <c r="DU70" s="541"/>
      <c r="DV70" s="540"/>
      <c r="DW70" s="540"/>
      <c r="DX70" s="540"/>
      <c r="DY70" s="540"/>
      <c r="DZ70" s="541"/>
      <c r="EA70" s="787"/>
      <c r="EB70" s="787"/>
      <c r="EC70" s="787"/>
      <c r="ED70" s="787"/>
      <c r="EE70" s="784"/>
      <c r="EF70" s="771"/>
      <c r="EG70" s="771"/>
      <c r="EH70" s="771"/>
      <c r="EI70" s="771"/>
      <c r="EJ70" s="778"/>
      <c r="EK70" s="540"/>
      <c r="EL70" s="540"/>
      <c r="EM70" s="540"/>
      <c r="EN70" s="540"/>
      <c r="EO70" s="541"/>
      <c r="EP70" s="540"/>
      <c r="EQ70" s="540"/>
      <c r="ER70" s="540"/>
      <c r="ES70" s="540"/>
      <c r="ET70" s="541"/>
      <c r="EU70" s="540"/>
      <c r="EV70" s="540"/>
      <c r="EW70" s="540"/>
      <c r="EX70" s="540"/>
      <c r="EY70" s="541"/>
      <c r="EZ70" s="630"/>
      <c r="FA70" s="630"/>
      <c r="FB70" s="630"/>
      <c r="FC70" s="630"/>
      <c r="FD70" s="631"/>
      <c r="FI70" s="784"/>
      <c r="FJ70" s="787"/>
      <c r="FK70" s="787"/>
      <c r="FL70" s="787"/>
      <c r="FM70" s="787"/>
      <c r="FN70" s="787"/>
    </row>
    <row r="71" spans="1:170" s="458" customFormat="1">
      <c r="A71" s="168">
        <v>63</v>
      </c>
      <c r="B71" s="295">
        <v>43176</v>
      </c>
      <c r="C71" s="160" t="s">
        <v>338</v>
      </c>
      <c r="D71" s="161"/>
      <c r="E71" s="162"/>
      <c r="F71" s="671"/>
      <c r="G71" s="671"/>
      <c r="H71" s="671"/>
      <c r="I71" s="671"/>
      <c r="J71" s="679"/>
      <c r="K71" s="638"/>
      <c r="L71" s="642"/>
      <c r="M71" s="642"/>
      <c r="N71" s="642"/>
      <c r="O71" s="640"/>
      <c r="P71" s="642"/>
      <c r="Q71" s="642"/>
      <c r="R71" s="642"/>
      <c r="S71" s="642"/>
      <c r="T71" s="640"/>
      <c r="U71" s="725"/>
      <c r="V71" s="725"/>
      <c r="W71" s="725"/>
      <c r="X71" s="725"/>
      <c r="Y71" s="728"/>
      <c r="Z71" s="633"/>
      <c r="AA71" s="633"/>
      <c r="AB71" s="633"/>
      <c r="AC71" s="633"/>
      <c r="AD71" s="634"/>
      <c r="AE71" s="743"/>
      <c r="AF71" s="743"/>
      <c r="AG71" s="743"/>
      <c r="AH71" s="743"/>
      <c r="AI71" s="742"/>
      <c r="AJ71" s="642"/>
      <c r="AK71" s="642"/>
      <c r="AL71" s="642"/>
      <c r="AM71" s="642"/>
      <c r="AN71" s="640"/>
      <c r="AO71" s="707"/>
      <c r="AP71" s="707"/>
      <c r="AQ71" s="707"/>
      <c r="AR71" s="707"/>
      <c r="AS71" s="706"/>
      <c r="AT71" s="639"/>
      <c r="AU71" s="639"/>
      <c r="AV71" s="639"/>
      <c r="AW71" s="639"/>
      <c r="AX71" s="640"/>
      <c r="AY71" s="642"/>
      <c r="AZ71" s="642"/>
      <c r="BA71" s="642"/>
      <c r="BB71" s="642"/>
      <c r="BC71" s="640"/>
      <c r="BD71" s="642"/>
      <c r="BE71" s="642"/>
      <c r="BF71" s="642"/>
      <c r="BG71" s="642"/>
      <c r="BH71" s="640"/>
      <c r="BI71" s="749"/>
      <c r="BJ71" s="749"/>
      <c r="BK71" s="749"/>
      <c r="BL71" s="749"/>
      <c r="BM71" s="748"/>
      <c r="BN71" s="653"/>
      <c r="BO71" s="653"/>
      <c r="BP71" s="653"/>
      <c r="BQ71" s="653"/>
      <c r="BR71" s="655"/>
      <c r="BS71" s="639"/>
      <c r="BT71" s="639"/>
      <c r="BU71" s="639"/>
      <c r="BV71" s="639"/>
      <c r="BW71" s="655"/>
      <c r="BX71" s="642"/>
      <c r="BY71" s="642"/>
      <c r="BZ71" s="642"/>
      <c r="CA71" s="642"/>
      <c r="CB71" s="640"/>
      <c r="CC71" s="772"/>
      <c r="CD71" s="772"/>
      <c r="CE71" s="772"/>
      <c r="CF71" s="772"/>
      <c r="CG71" s="778"/>
      <c r="CH71" s="642"/>
      <c r="CI71" s="642"/>
      <c r="CJ71" s="642"/>
      <c r="CK71" s="642"/>
      <c r="CL71" s="640"/>
      <c r="CM71" s="632"/>
      <c r="CN71" s="633"/>
      <c r="CO71" s="633"/>
      <c r="CP71" s="633"/>
      <c r="CQ71" s="634"/>
      <c r="CR71" s="632"/>
      <c r="CS71" s="633"/>
      <c r="CT71" s="633"/>
      <c r="CU71" s="633"/>
      <c r="CV71" s="634"/>
      <c r="CW71" s="632"/>
      <c r="CX71" s="633"/>
      <c r="CY71" s="633"/>
      <c r="CZ71" s="633"/>
      <c r="DA71" s="634"/>
      <c r="DB71" s="765"/>
      <c r="DC71" s="765"/>
      <c r="DD71" s="765"/>
      <c r="DE71" s="765"/>
      <c r="DF71" s="766"/>
      <c r="DG71" s="632"/>
      <c r="DH71" s="633"/>
      <c r="DI71" s="633"/>
      <c r="DJ71" s="633"/>
      <c r="DK71" s="634"/>
      <c r="DL71" s="717"/>
      <c r="DM71" s="717"/>
      <c r="DN71" s="717"/>
      <c r="DO71" s="717"/>
      <c r="DP71" s="718"/>
      <c r="DQ71" s="642"/>
      <c r="DR71" s="642"/>
      <c r="DS71" s="642"/>
      <c r="DT71" s="642"/>
      <c r="DU71" s="640"/>
      <c r="DV71" s="642"/>
      <c r="DW71" s="642"/>
      <c r="DX71" s="642"/>
      <c r="DY71" s="642"/>
      <c r="DZ71" s="640"/>
      <c r="EA71" s="781"/>
      <c r="EB71" s="781"/>
      <c r="EC71" s="781"/>
      <c r="ED71" s="781"/>
      <c r="EE71" s="784"/>
      <c r="EF71" s="772"/>
      <c r="EG71" s="772"/>
      <c r="EH71" s="772"/>
      <c r="EI71" s="772"/>
      <c r="EJ71" s="778"/>
      <c r="EK71" s="642"/>
      <c r="EL71" s="642"/>
      <c r="EM71" s="642"/>
      <c r="EN71" s="642"/>
      <c r="EO71" s="640"/>
      <c r="EP71" s="642"/>
      <c r="EQ71" s="642"/>
      <c r="ER71" s="642"/>
      <c r="ES71" s="642"/>
      <c r="ET71" s="640"/>
      <c r="EU71" s="642"/>
      <c r="EV71" s="642"/>
      <c r="EW71" s="642"/>
      <c r="EX71" s="642"/>
      <c r="EY71" s="640"/>
      <c r="EZ71" s="636"/>
      <c r="FA71" s="636"/>
      <c r="FB71" s="636"/>
      <c r="FC71" s="636"/>
      <c r="FD71" s="631"/>
      <c r="FI71" s="784"/>
      <c r="FJ71" s="781"/>
      <c r="FK71" s="781"/>
      <c r="FL71" s="781"/>
      <c r="FM71" s="781"/>
      <c r="FN71" s="781"/>
    </row>
    <row r="72" spans="1:170" s="458" customFormat="1">
      <c r="A72" s="168">
        <v>64</v>
      </c>
      <c r="B72" s="295">
        <v>43177</v>
      </c>
      <c r="C72" s="160" t="s">
        <v>80</v>
      </c>
      <c r="D72" s="293"/>
      <c r="E72" s="162"/>
      <c r="F72" s="671"/>
      <c r="G72" s="671"/>
      <c r="H72" s="671"/>
      <c r="I72" s="671"/>
      <c r="J72" s="679"/>
      <c r="K72" s="638"/>
      <c r="L72" s="642"/>
      <c r="M72" s="642"/>
      <c r="N72" s="642"/>
      <c r="O72" s="640"/>
      <c r="P72" s="636"/>
      <c r="Q72" s="636"/>
      <c r="R72" s="636"/>
      <c r="S72" s="636"/>
      <c r="T72" s="637"/>
      <c r="U72" s="724"/>
      <c r="V72" s="724"/>
      <c r="W72" s="724"/>
      <c r="X72" s="724"/>
      <c r="Y72" s="728"/>
      <c r="Z72" s="633"/>
      <c r="AA72" s="633"/>
      <c r="AB72" s="633"/>
      <c r="AC72" s="633"/>
      <c r="AD72" s="634"/>
      <c r="AE72" s="743"/>
      <c r="AF72" s="743"/>
      <c r="AG72" s="743"/>
      <c r="AH72" s="743"/>
      <c r="AI72" s="742"/>
      <c r="AJ72" s="636"/>
      <c r="AK72" s="636"/>
      <c r="AL72" s="636"/>
      <c r="AM72" s="636"/>
      <c r="AN72" s="637"/>
      <c r="AO72" s="705"/>
      <c r="AP72" s="705"/>
      <c r="AQ72" s="705"/>
      <c r="AR72" s="705"/>
      <c r="AS72" s="706"/>
      <c r="AT72" s="639"/>
      <c r="AU72" s="639"/>
      <c r="AV72" s="639"/>
      <c r="AW72" s="639"/>
      <c r="AX72" s="640"/>
      <c r="AY72" s="636"/>
      <c r="AZ72" s="636"/>
      <c r="BA72" s="636"/>
      <c r="BB72" s="636"/>
      <c r="BC72" s="637"/>
      <c r="BD72" s="636"/>
      <c r="BE72" s="636"/>
      <c r="BF72" s="636"/>
      <c r="BG72" s="636"/>
      <c r="BH72" s="637"/>
      <c r="BI72" s="747"/>
      <c r="BJ72" s="747"/>
      <c r="BK72" s="747"/>
      <c r="BL72" s="747"/>
      <c r="BM72" s="748"/>
      <c r="BN72" s="654"/>
      <c r="BO72" s="654"/>
      <c r="BP72" s="654"/>
      <c r="BQ72" s="654"/>
      <c r="BR72" s="655"/>
      <c r="BS72" s="636"/>
      <c r="BT72" s="636"/>
      <c r="BU72" s="636"/>
      <c r="BV72" s="636"/>
      <c r="BW72" s="655"/>
      <c r="BX72" s="636"/>
      <c r="BY72" s="636"/>
      <c r="BZ72" s="636"/>
      <c r="CA72" s="636"/>
      <c r="CB72" s="637"/>
      <c r="CC72" s="773"/>
      <c r="CD72" s="773"/>
      <c r="CE72" s="773"/>
      <c r="CF72" s="773"/>
      <c r="CG72" s="778"/>
      <c r="CH72" s="639"/>
      <c r="CI72" s="639"/>
      <c r="CJ72" s="639"/>
      <c r="CK72" s="639"/>
      <c r="CL72" s="640"/>
      <c r="CM72" s="632"/>
      <c r="CN72" s="633"/>
      <c r="CO72" s="633"/>
      <c r="CP72" s="633"/>
      <c r="CQ72" s="634"/>
      <c r="CR72" s="632"/>
      <c r="CS72" s="633"/>
      <c r="CT72" s="633"/>
      <c r="CU72" s="633"/>
      <c r="CV72" s="634"/>
      <c r="CW72" s="632"/>
      <c r="CX72" s="633"/>
      <c r="CY72" s="633"/>
      <c r="CZ72" s="633"/>
      <c r="DA72" s="634"/>
      <c r="DB72" s="765"/>
      <c r="DC72" s="765"/>
      <c r="DD72" s="765"/>
      <c r="DE72" s="765"/>
      <c r="DF72" s="766"/>
      <c r="DG72" s="632"/>
      <c r="DH72" s="633"/>
      <c r="DI72" s="633"/>
      <c r="DJ72" s="633"/>
      <c r="DK72" s="634"/>
      <c r="DL72" s="717"/>
      <c r="DM72" s="717"/>
      <c r="DN72" s="717"/>
      <c r="DO72" s="717"/>
      <c r="DP72" s="718"/>
      <c r="DQ72" s="632"/>
      <c r="DR72" s="633"/>
      <c r="DS72" s="633"/>
      <c r="DT72" s="633"/>
      <c r="DU72" s="634"/>
      <c r="DV72" s="639"/>
      <c r="DW72" s="639"/>
      <c r="DX72" s="639"/>
      <c r="DY72" s="639"/>
      <c r="DZ72" s="640"/>
      <c r="EA72" s="781"/>
      <c r="EB72" s="781"/>
      <c r="EC72" s="781"/>
      <c r="ED72" s="781"/>
      <c r="EE72" s="784"/>
      <c r="EF72" s="772"/>
      <c r="EG72" s="772"/>
      <c r="EH72" s="772"/>
      <c r="EI72" s="772"/>
      <c r="EJ72" s="778"/>
      <c r="EK72" s="639"/>
      <c r="EL72" s="639"/>
      <c r="EM72" s="639"/>
      <c r="EN72" s="639"/>
      <c r="EO72" s="640"/>
      <c r="EP72" s="639"/>
      <c r="EQ72" s="639"/>
      <c r="ER72" s="639"/>
      <c r="ES72" s="639"/>
      <c r="ET72" s="640"/>
      <c r="EU72" s="636"/>
      <c r="EV72" s="636"/>
      <c r="EW72" s="636"/>
      <c r="EX72" s="636"/>
      <c r="EY72" s="637"/>
      <c r="EZ72" s="636"/>
      <c r="FA72" s="636"/>
      <c r="FB72" s="636"/>
      <c r="FC72" s="636"/>
      <c r="FD72" s="631"/>
      <c r="FI72" s="784"/>
      <c r="FJ72" s="782"/>
      <c r="FK72" s="782"/>
      <c r="FL72" s="782"/>
      <c r="FM72" s="782"/>
      <c r="FN72" s="782"/>
    </row>
    <row r="73" spans="1:170" s="458" customFormat="1">
      <c r="A73" s="167">
        <v>65</v>
      </c>
      <c r="B73" s="294">
        <v>43182</v>
      </c>
      <c r="C73" s="157" t="s">
        <v>233</v>
      </c>
      <c r="D73" s="158"/>
      <c r="E73" s="159"/>
      <c r="F73" s="672"/>
      <c r="G73" s="672"/>
      <c r="H73" s="672"/>
      <c r="I73" s="672"/>
      <c r="J73" s="679"/>
      <c r="K73" s="539"/>
      <c r="L73" s="540"/>
      <c r="M73" s="540"/>
      <c r="N73" s="540"/>
      <c r="O73" s="541"/>
      <c r="P73" s="630"/>
      <c r="Q73" s="630"/>
      <c r="R73" s="630"/>
      <c r="S73" s="630"/>
      <c r="T73" s="631"/>
      <c r="U73" s="727"/>
      <c r="V73" s="727"/>
      <c r="W73" s="727"/>
      <c r="X73" s="727"/>
      <c r="Y73" s="728"/>
      <c r="Z73" s="465"/>
      <c r="AA73" s="465"/>
      <c r="AB73" s="465"/>
      <c r="AC73" s="465"/>
      <c r="AD73" s="634"/>
      <c r="AE73" s="743"/>
      <c r="AF73" s="743"/>
      <c r="AG73" s="743"/>
      <c r="AH73" s="743"/>
      <c r="AI73" s="742"/>
      <c r="AJ73" s="630"/>
      <c r="AK73" s="630"/>
      <c r="AL73" s="630"/>
      <c r="AM73" s="630"/>
      <c r="AN73" s="631"/>
      <c r="AO73" s="703"/>
      <c r="AP73" s="703"/>
      <c r="AQ73" s="703"/>
      <c r="AR73" s="703"/>
      <c r="AS73" s="706"/>
      <c r="AT73" s="547"/>
      <c r="AU73" s="547"/>
      <c r="AV73" s="547"/>
      <c r="AW73" s="547"/>
      <c r="AX73" s="541"/>
      <c r="AY73" s="630"/>
      <c r="AZ73" s="630"/>
      <c r="BA73" s="630"/>
      <c r="BB73" s="630"/>
      <c r="BC73" s="631"/>
      <c r="BD73" s="630"/>
      <c r="BE73" s="630"/>
      <c r="BF73" s="630"/>
      <c r="BG73" s="630"/>
      <c r="BH73" s="631"/>
      <c r="BI73" s="746"/>
      <c r="BJ73" s="746"/>
      <c r="BK73" s="746"/>
      <c r="BL73" s="746"/>
      <c r="BM73" s="748"/>
      <c r="BN73" s="656"/>
      <c r="BO73" s="656"/>
      <c r="BP73" s="656"/>
      <c r="BQ73" s="656"/>
      <c r="BR73" s="655"/>
      <c r="BS73" s="630"/>
      <c r="BT73" s="630"/>
      <c r="BU73" s="630"/>
      <c r="BV73" s="630"/>
      <c r="BW73" s="655"/>
      <c r="BX73" s="540"/>
      <c r="BY73" s="540"/>
      <c r="BZ73" s="540"/>
      <c r="CA73" s="540"/>
      <c r="CB73" s="541"/>
      <c r="CC73" s="771"/>
      <c r="CD73" s="771"/>
      <c r="CE73" s="771"/>
      <c r="CF73" s="771"/>
      <c r="CG73" s="778"/>
      <c r="CH73" s="540"/>
      <c r="CI73" s="540"/>
      <c r="CJ73" s="540"/>
      <c r="CK73" s="540"/>
      <c r="CL73" s="541"/>
      <c r="CM73" s="464"/>
      <c r="CN73" s="465"/>
      <c r="CO73" s="465"/>
      <c r="CP73" s="465"/>
      <c r="CQ73" s="466"/>
      <c r="CR73" s="464"/>
      <c r="CS73" s="465"/>
      <c r="CT73" s="465"/>
      <c r="CU73" s="465"/>
      <c r="CV73" s="466"/>
      <c r="CW73" s="464"/>
      <c r="CX73" s="465"/>
      <c r="CY73" s="465"/>
      <c r="CZ73" s="465"/>
      <c r="DA73" s="466"/>
      <c r="DB73" s="763"/>
      <c r="DC73" s="763"/>
      <c r="DD73" s="763"/>
      <c r="DE73" s="763"/>
      <c r="DF73" s="766"/>
      <c r="DG73" s="464"/>
      <c r="DH73" s="465"/>
      <c r="DI73" s="465"/>
      <c r="DJ73" s="465"/>
      <c r="DK73" s="466"/>
      <c r="DL73" s="716"/>
      <c r="DM73" s="716"/>
      <c r="DN73" s="716"/>
      <c r="DO73" s="716"/>
      <c r="DP73" s="718"/>
      <c r="DQ73" s="464"/>
      <c r="DR73" s="465"/>
      <c r="DS73" s="465"/>
      <c r="DT73" s="465"/>
      <c r="DU73" s="466"/>
      <c r="DV73" s="540"/>
      <c r="DW73" s="540"/>
      <c r="DX73" s="540"/>
      <c r="DY73" s="540"/>
      <c r="DZ73" s="541"/>
      <c r="EA73" s="787"/>
      <c r="EB73" s="787"/>
      <c r="EC73" s="787"/>
      <c r="ED73" s="787"/>
      <c r="EE73" s="784"/>
      <c r="EF73" s="771"/>
      <c r="EG73" s="771"/>
      <c r="EH73" s="771"/>
      <c r="EI73" s="771"/>
      <c r="EJ73" s="778"/>
      <c r="EK73" s="540"/>
      <c r="EL73" s="540"/>
      <c r="EM73" s="540"/>
      <c r="EN73" s="540"/>
      <c r="EO73" s="541"/>
      <c r="EP73" s="540"/>
      <c r="EQ73" s="540"/>
      <c r="ER73" s="540"/>
      <c r="ES73" s="540"/>
      <c r="ET73" s="541"/>
      <c r="EU73" s="630"/>
      <c r="EV73" s="630"/>
      <c r="EW73" s="630"/>
      <c r="EX73" s="630"/>
      <c r="EY73" s="631"/>
      <c r="EZ73" s="630"/>
      <c r="FA73" s="630"/>
      <c r="FB73" s="630"/>
      <c r="FC73" s="630"/>
      <c r="FD73" s="631"/>
      <c r="FI73" s="784"/>
      <c r="FJ73" s="783"/>
      <c r="FK73" s="783"/>
      <c r="FL73" s="783"/>
      <c r="FM73" s="783"/>
      <c r="FN73" s="783"/>
    </row>
    <row r="74" spans="1:170" s="458" customFormat="1">
      <c r="A74" s="168">
        <v>66</v>
      </c>
      <c r="B74" s="295">
        <v>43183</v>
      </c>
      <c r="C74" s="160" t="s">
        <v>232</v>
      </c>
      <c r="D74" s="161"/>
      <c r="E74" s="162"/>
      <c r="F74" s="671"/>
      <c r="G74" s="671"/>
      <c r="H74" s="671"/>
      <c r="I74" s="671"/>
      <c r="J74" s="679"/>
      <c r="K74" s="638"/>
      <c r="L74" s="642"/>
      <c r="M74" s="642"/>
      <c r="N74" s="642"/>
      <c r="O74" s="640"/>
      <c r="P74" s="636"/>
      <c r="Q74" s="636"/>
      <c r="R74" s="636"/>
      <c r="S74" s="636"/>
      <c r="T74" s="637"/>
      <c r="U74" s="724"/>
      <c r="V74" s="724"/>
      <c r="W74" s="724"/>
      <c r="X74" s="724"/>
      <c r="Y74" s="728"/>
      <c r="Z74" s="633"/>
      <c r="AA74" s="633"/>
      <c r="AB74" s="633"/>
      <c r="AC74" s="633"/>
      <c r="AD74" s="634"/>
      <c r="AE74" s="743"/>
      <c r="AF74" s="743"/>
      <c r="AG74" s="743"/>
      <c r="AH74" s="743"/>
      <c r="AI74" s="742"/>
      <c r="AJ74" s="636"/>
      <c r="AK74" s="636"/>
      <c r="AL74" s="636"/>
      <c r="AM74" s="636"/>
      <c r="AN74" s="637"/>
      <c r="AO74" s="705"/>
      <c r="AP74" s="705"/>
      <c r="AQ74" s="705"/>
      <c r="AR74" s="705"/>
      <c r="AS74" s="706"/>
      <c r="AT74" s="639"/>
      <c r="AU74" s="639"/>
      <c r="AV74" s="639"/>
      <c r="AW74" s="639"/>
      <c r="AX74" s="640"/>
      <c r="AY74" s="636"/>
      <c r="AZ74" s="636"/>
      <c r="BA74" s="636"/>
      <c r="BB74" s="636"/>
      <c r="BC74" s="637"/>
      <c r="BD74" s="636"/>
      <c r="BE74" s="636"/>
      <c r="BF74" s="636"/>
      <c r="BG74" s="636"/>
      <c r="BH74" s="637"/>
      <c r="BI74" s="747"/>
      <c r="BJ74" s="747"/>
      <c r="BK74" s="747"/>
      <c r="BL74" s="747"/>
      <c r="BM74" s="748"/>
      <c r="BN74" s="654"/>
      <c r="BO74" s="654"/>
      <c r="BP74" s="654"/>
      <c r="BQ74" s="654"/>
      <c r="BR74" s="655"/>
      <c r="BS74" s="636"/>
      <c r="BT74" s="636"/>
      <c r="BU74" s="636"/>
      <c r="BV74" s="636"/>
      <c r="BW74" s="655"/>
      <c r="BX74" s="642"/>
      <c r="BY74" s="642"/>
      <c r="BZ74" s="642"/>
      <c r="CA74" s="642"/>
      <c r="CB74" s="640"/>
      <c r="CC74" s="772"/>
      <c r="CD74" s="772"/>
      <c r="CE74" s="772"/>
      <c r="CF74" s="772"/>
      <c r="CG74" s="778"/>
      <c r="CH74" s="642"/>
      <c r="CI74" s="642"/>
      <c r="CJ74" s="642"/>
      <c r="CK74" s="642"/>
      <c r="CL74" s="640"/>
      <c r="CM74" s="632"/>
      <c r="CN74" s="633"/>
      <c r="CO74" s="633"/>
      <c r="CP74" s="633"/>
      <c r="CQ74" s="634"/>
      <c r="CR74" s="632"/>
      <c r="CS74" s="633"/>
      <c r="CT74" s="633"/>
      <c r="CU74" s="633"/>
      <c r="CV74" s="634"/>
      <c r="CW74" s="632"/>
      <c r="CX74" s="633"/>
      <c r="CY74" s="633"/>
      <c r="CZ74" s="633"/>
      <c r="DA74" s="634"/>
      <c r="DB74" s="765"/>
      <c r="DC74" s="765"/>
      <c r="DD74" s="765"/>
      <c r="DE74" s="765"/>
      <c r="DF74" s="766"/>
      <c r="DG74" s="632"/>
      <c r="DH74" s="633"/>
      <c r="DI74" s="633"/>
      <c r="DJ74" s="633"/>
      <c r="DK74" s="634"/>
      <c r="DL74" s="717"/>
      <c r="DM74" s="717"/>
      <c r="DN74" s="717"/>
      <c r="DO74" s="717"/>
      <c r="DP74" s="718"/>
      <c r="DQ74" s="642"/>
      <c r="DR74" s="642"/>
      <c r="DS74" s="642"/>
      <c r="DT74" s="642"/>
      <c r="DU74" s="640"/>
      <c r="DV74" s="642"/>
      <c r="DW74" s="642"/>
      <c r="DX74" s="642"/>
      <c r="DY74" s="642"/>
      <c r="DZ74" s="640"/>
      <c r="EA74" s="781"/>
      <c r="EB74" s="781"/>
      <c r="EC74" s="781"/>
      <c r="ED74" s="781"/>
      <c r="EE74" s="784"/>
      <c r="EF74" s="772"/>
      <c r="EG74" s="772"/>
      <c r="EH74" s="772"/>
      <c r="EI74" s="772"/>
      <c r="EJ74" s="778"/>
      <c r="EK74" s="642"/>
      <c r="EL74" s="642"/>
      <c r="EM74" s="642"/>
      <c r="EN74" s="642"/>
      <c r="EO74" s="640"/>
      <c r="EP74" s="642"/>
      <c r="EQ74" s="642"/>
      <c r="ER74" s="642"/>
      <c r="ES74" s="642"/>
      <c r="ET74" s="640"/>
      <c r="EU74" s="636"/>
      <c r="EV74" s="636"/>
      <c r="EW74" s="636"/>
      <c r="EX74" s="636"/>
      <c r="EY74" s="637"/>
      <c r="EZ74" s="636"/>
      <c r="FA74" s="636"/>
      <c r="FB74" s="636"/>
      <c r="FC74" s="636"/>
      <c r="FD74" s="631"/>
      <c r="FI74" s="784"/>
      <c r="FJ74" s="782"/>
      <c r="FK74" s="782"/>
      <c r="FL74" s="782"/>
      <c r="FM74" s="782"/>
      <c r="FN74" s="782"/>
    </row>
    <row r="75" spans="1:170" s="458" customFormat="1">
      <c r="A75" s="168">
        <v>67</v>
      </c>
      <c r="B75" s="295">
        <v>43184</v>
      </c>
      <c r="C75" s="160" t="s">
        <v>319</v>
      </c>
      <c r="D75" s="161"/>
      <c r="E75" s="162"/>
      <c r="F75" s="671"/>
      <c r="G75" s="671"/>
      <c r="H75" s="671"/>
      <c r="I75" s="671"/>
      <c r="J75" s="679"/>
      <c r="K75" s="638"/>
      <c r="L75" s="642"/>
      <c r="M75" s="642"/>
      <c r="N75" s="642"/>
      <c r="O75" s="640"/>
      <c r="P75" s="636"/>
      <c r="Q75" s="636"/>
      <c r="R75" s="636"/>
      <c r="S75" s="636"/>
      <c r="T75" s="637"/>
      <c r="U75" s="724"/>
      <c r="V75" s="724"/>
      <c r="W75" s="724"/>
      <c r="X75" s="724"/>
      <c r="Y75" s="728"/>
      <c r="Z75" s="633"/>
      <c r="AA75" s="633"/>
      <c r="AB75" s="633"/>
      <c r="AC75" s="633"/>
      <c r="AD75" s="634"/>
      <c r="AE75" s="743"/>
      <c r="AF75" s="743"/>
      <c r="AG75" s="743"/>
      <c r="AH75" s="743"/>
      <c r="AI75" s="742"/>
      <c r="AJ75" s="636"/>
      <c r="AK75" s="636"/>
      <c r="AL75" s="636"/>
      <c r="AM75" s="636"/>
      <c r="AN75" s="637"/>
      <c r="AO75" s="705"/>
      <c r="AP75" s="705"/>
      <c r="AQ75" s="705"/>
      <c r="AR75" s="705"/>
      <c r="AS75" s="706"/>
      <c r="AT75" s="639"/>
      <c r="AU75" s="639"/>
      <c r="AV75" s="639"/>
      <c r="AW75" s="639"/>
      <c r="AX75" s="640"/>
      <c r="AY75" s="636"/>
      <c r="AZ75" s="636"/>
      <c r="BA75" s="636"/>
      <c r="BB75" s="636"/>
      <c r="BC75" s="637"/>
      <c r="BD75" s="636"/>
      <c r="BE75" s="636"/>
      <c r="BF75" s="636"/>
      <c r="BG75" s="636"/>
      <c r="BH75" s="637"/>
      <c r="BI75" s="747"/>
      <c r="BJ75" s="747"/>
      <c r="BK75" s="747"/>
      <c r="BL75" s="747"/>
      <c r="BM75" s="748"/>
      <c r="BN75" s="654"/>
      <c r="BO75" s="654"/>
      <c r="BP75" s="654"/>
      <c r="BQ75" s="654"/>
      <c r="BR75" s="655"/>
      <c r="BS75" s="636"/>
      <c r="BT75" s="636"/>
      <c r="BU75" s="636"/>
      <c r="BV75" s="636"/>
      <c r="BW75" s="655"/>
      <c r="BX75" s="642"/>
      <c r="BY75" s="642"/>
      <c r="BZ75" s="642"/>
      <c r="CA75" s="642"/>
      <c r="CB75" s="640"/>
      <c r="CC75" s="772"/>
      <c r="CD75" s="772"/>
      <c r="CE75" s="772"/>
      <c r="CF75" s="772"/>
      <c r="CG75" s="778"/>
      <c r="CH75" s="642"/>
      <c r="CI75" s="642"/>
      <c r="CJ75" s="642"/>
      <c r="CK75" s="642"/>
      <c r="CL75" s="640"/>
      <c r="CM75" s="632"/>
      <c r="CN75" s="633"/>
      <c r="CO75" s="633"/>
      <c r="CP75" s="633"/>
      <c r="CQ75" s="634"/>
      <c r="CR75" s="632"/>
      <c r="CS75" s="633"/>
      <c r="CT75" s="633"/>
      <c r="CU75" s="633"/>
      <c r="CV75" s="634"/>
      <c r="CW75" s="632"/>
      <c r="CX75" s="633"/>
      <c r="CY75" s="633"/>
      <c r="CZ75" s="633"/>
      <c r="DA75" s="634"/>
      <c r="DB75" s="765"/>
      <c r="DC75" s="765"/>
      <c r="DD75" s="765"/>
      <c r="DE75" s="765"/>
      <c r="DF75" s="766"/>
      <c r="DG75" s="632"/>
      <c r="DH75" s="633"/>
      <c r="DI75" s="633"/>
      <c r="DJ75" s="633"/>
      <c r="DK75" s="634"/>
      <c r="DL75" s="717"/>
      <c r="DM75" s="717"/>
      <c r="DN75" s="717"/>
      <c r="DO75" s="717"/>
      <c r="DP75" s="718"/>
      <c r="DQ75" s="642"/>
      <c r="DR75" s="642"/>
      <c r="DS75" s="642"/>
      <c r="DT75" s="642"/>
      <c r="DU75" s="640"/>
      <c r="DV75" s="642"/>
      <c r="DW75" s="642"/>
      <c r="DX75" s="642"/>
      <c r="DY75" s="642"/>
      <c r="DZ75" s="640"/>
      <c r="EA75" s="781"/>
      <c r="EB75" s="781"/>
      <c r="EC75" s="781"/>
      <c r="ED75" s="781"/>
      <c r="EE75" s="784"/>
      <c r="EF75" s="772"/>
      <c r="EG75" s="772"/>
      <c r="EH75" s="772"/>
      <c r="EI75" s="772"/>
      <c r="EJ75" s="778"/>
      <c r="EK75" s="642"/>
      <c r="EL75" s="642"/>
      <c r="EM75" s="642"/>
      <c r="EN75" s="642"/>
      <c r="EO75" s="640"/>
      <c r="EP75" s="642"/>
      <c r="EQ75" s="642"/>
      <c r="ER75" s="642"/>
      <c r="ES75" s="642"/>
      <c r="ET75" s="640"/>
      <c r="EU75" s="636"/>
      <c r="EV75" s="636"/>
      <c r="EW75" s="636"/>
      <c r="EX75" s="636"/>
      <c r="EY75" s="637"/>
      <c r="EZ75" s="636"/>
      <c r="FA75" s="636"/>
      <c r="FB75" s="636"/>
      <c r="FC75" s="636"/>
      <c r="FD75" s="631"/>
      <c r="FI75" s="784"/>
      <c r="FJ75" s="782"/>
      <c r="FK75" s="782"/>
      <c r="FL75" s="782"/>
      <c r="FM75" s="782"/>
      <c r="FN75" s="782"/>
    </row>
    <row r="76" spans="1:170" s="458" customFormat="1">
      <c r="A76" s="168">
        <v>68</v>
      </c>
      <c r="B76" s="295">
        <v>43187</v>
      </c>
      <c r="C76" s="160" t="s">
        <v>231</v>
      </c>
      <c r="D76" s="161"/>
      <c r="E76" s="164"/>
      <c r="F76" s="669"/>
      <c r="G76" s="669"/>
      <c r="H76" s="669"/>
      <c r="I76" s="669"/>
      <c r="J76" s="679"/>
      <c r="K76" s="163"/>
      <c r="L76" s="639"/>
      <c r="M76" s="639"/>
      <c r="N76" s="639"/>
      <c r="O76" s="637"/>
      <c r="P76" s="642"/>
      <c r="Q76" s="642"/>
      <c r="R76" s="642"/>
      <c r="S76" s="642"/>
      <c r="T76" s="640"/>
      <c r="U76" s="725"/>
      <c r="V76" s="725"/>
      <c r="W76" s="725"/>
      <c r="X76" s="725"/>
      <c r="Y76" s="728"/>
      <c r="Z76" s="633"/>
      <c r="AA76" s="633"/>
      <c r="AB76" s="633"/>
      <c r="AC76" s="633"/>
      <c r="AD76" s="634"/>
      <c r="AE76" s="743"/>
      <c r="AF76" s="743"/>
      <c r="AG76" s="743"/>
      <c r="AH76" s="743"/>
      <c r="AI76" s="742"/>
      <c r="AJ76" s="642"/>
      <c r="AK76" s="642"/>
      <c r="AL76" s="642"/>
      <c r="AM76" s="642"/>
      <c r="AN76" s="640"/>
      <c r="AO76" s="707"/>
      <c r="AP76" s="707"/>
      <c r="AQ76" s="707"/>
      <c r="AR76" s="707"/>
      <c r="AS76" s="706"/>
      <c r="AT76" s="639"/>
      <c r="AU76" s="639"/>
      <c r="AV76" s="639"/>
      <c r="AW76" s="639"/>
      <c r="AX76" s="640"/>
      <c r="AY76" s="642"/>
      <c r="AZ76" s="642"/>
      <c r="BA76" s="642"/>
      <c r="BB76" s="642"/>
      <c r="BC76" s="640"/>
      <c r="BD76" s="642"/>
      <c r="BE76" s="642"/>
      <c r="BF76" s="642"/>
      <c r="BG76" s="642"/>
      <c r="BH76" s="640"/>
      <c r="BI76" s="749"/>
      <c r="BJ76" s="749"/>
      <c r="BK76" s="749"/>
      <c r="BL76" s="749"/>
      <c r="BM76" s="748"/>
      <c r="BN76" s="653"/>
      <c r="BO76" s="653"/>
      <c r="BP76" s="653"/>
      <c r="BQ76" s="653"/>
      <c r="BR76" s="655"/>
      <c r="BS76" s="639"/>
      <c r="BT76" s="639"/>
      <c r="BU76" s="639"/>
      <c r="BV76" s="639"/>
      <c r="BW76" s="655"/>
      <c r="BX76" s="642"/>
      <c r="BY76" s="642"/>
      <c r="BZ76" s="642"/>
      <c r="CA76" s="642"/>
      <c r="CB76" s="640"/>
      <c r="CC76" s="772"/>
      <c r="CD76" s="772"/>
      <c r="CE76" s="772"/>
      <c r="CF76" s="772"/>
      <c r="CG76" s="778"/>
      <c r="CH76" s="642"/>
      <c r="CI76" s="642"/>
      <c r="CJ76" s="642"/>
      <c r="CK76" s="642"/>
      <c r="CL76" s="640"/>
      <c r="CM76" s="632"/>
      <c r="CN76" s="633"/>
      <c r="CO76" s="633"/>
      <c r="CP76" s="633"/>
      <c r="CQ76" s="634"/>
      <c r="CR76" s="632"/>
      <c r="CS76" s="633"/>
      <c r="CT76" s="633"/>
      <c r="CU76" s="633"/>
      <c r="CV76" s="634"/>
      <c r="CW76" s="632"/>
      <c r="CX76" s="633"/>
      <c r="CY76" s="633"/>
      <c r="CZ76" s="633"/>
      <c r="DA76" s="634"/>
      <c r="DB76" s="765"/>
      <c r="DC76" s="765"/>
      <c r="DD76" s="765"/>
      <c r="DE76" s="765"/>
      <c r="DF76" s="766"/>
      <c r="DG76" s="632"/>
      <c r="DH76" s="633"/>
      <c r="DI76" s="633"/>
      <c r="DJ76" s="633"/>
      <c r="DK76" s="634"/>
      <c r="DL76" s="717"/>
      <c r="DM76" s="717"/>
      <c r="DN76" s="717"/>
      <c r="DO76" s="717"/>
      <c r="DP76" s="718"/>
      <c r="DQ76" s="642"/>
      <c r="DR76" s="642"/>
      <c r="DS76" s="642"/>
      <c r="DT76" s="642"/>
      <c r="DU76" s="640"/>
      <c r="DV76" s="642"/>
      <c r="DW76" s="642"/>
      <c r="DX76" s="642"/>
      <c r="DY76" s="642"/>
      <c r="DZ76" s="640"/>
      <c r="EA76" s="781"/>
      <c r="EB76" s="781"/>
      <c r="EC76" s="781"/>
      <c r="ED76" s="781"/>
      <c r="EE76" s="784"/>
      <c r="EF76" s="772"/>
      <c r="EG76" s="772"/>
      <c r="EH76" s="772"/>
      <c r="EI76" s="772"/>
      <c r="EJ76" s="778"/>
      <c r="EK76" s="642"/>
      <c r="EL76" s="642"/>
      <c r="EM76" s="642"/>
      <c r="EN76" s="642"/>
      <c r="EO76" s="640"/>
      <c r="EP76" s="642"/>
      <c r="EQ76" s="642"/>
      <c r="ER76" s="642"/>
      <c r="ES76" s="642"/>
      <c r="ET76" s="640"/>
      <c r="EU76" s="642"/>
      <c r="EV76" s="642"/>
      <c r="EW76" s="642"/>
      <c r="EX76" s="642"/>
      <c r="EY76" s="640"/>
      <c r="EZ76" s="636"/>
      <c r="FA76" s="636"/>
      <c r="FB76" s="636"/>
      <c r="FC76" s="636"/>
      <c r="FD76" s="631"/>
      <c r="FI76" s="784"/>
      <c r="FJ76" s="781"/>
      <c r="FK76" s="781"/>
      <c r="FL76" s="781"/>
      <c r="FM76" s="781"/>
      <c r="FN76" s="781"/>
    </row>
    <row r="77" spans="1:170">
      <c r="A77" s="169">
        <v>69</v>
      </c>
      <c r="B77" s="565">
        <v>42824</v>
      </c>
      <c r="C77" s="157" t="s">
        <v>273</v>
      </c>
      <c r="D77" s="158"/>
      <c r="E77" s="564"/>
      <c r="F77" s="667"/>
      <c r="G77" s="667"/>
      <c r="H77" s="667"/>
      <c r="I77" s="667"/>
      <c r="J77" s="679"/>
      <c r="K77" s="641"/>
      <c r="L77" s="641"/>
      <c r="M77" s="641"/>
      <c r="N77" s="641"/>
      <c r="O77" s="631"/>
      <c r="P77" s="641"/>
      <c r="Q77" s="641"/>
      <c r="R77" s="641"/>
      <c r="S77" s="641"/>
      <c r="T77" s="631"/>
      <c r="U77" s="727"/>
      <c r="V77" s="727"/>
      <c r="W77" s="727"/>
      <c r="X77" s="727"/>
      <c r="Y77" s="728"/>
      <c r="Z77" s="630"/>
      <c r="AA77" s="630"/>
      <c r="AB77" s="630"/>
      <c r="AC77" s="630"/>
      <c r="AD77" s="634"/>
      <c r="AE77" s="743"/>
      <c r="AF77" s="743"/>
      <c r="AG77" s="743"/>
      <c r="AH77" s="743"/>
      <c r="AI77" s="742"/>
      <c r="AJ77" s="641"/>
      <c r="AK77" s="641"/>
      <c r="AL77" s="641"/>
      <c r="AM77" s="641"/>
      <c r="AN77" s="631"/>
      <c r="AO77" s="703"/>
      <c r="AP77" s="703"/>
      <c r="AQ77" s="703"/>
      <c r="AR77" s="703"/>
      <c r="AS77" s="706"/>
      <c r="AT77" s="630"/>
      <c r="AU77" s="630"/>
      <c r="AV77" s="630"/>
      <c r="AW77" s="630"/>
      <c r="AX77" s="541"/>
      <c r="AY77" s="641"/>
      <c r="AZ77" s="641"/>
      <c r="BA77" s="641"/>
      <c r="BB77" s="641"/>
      <c r="BC77" s="631"/>
      <c r="BD77" s="641"/>
      <c r="BE77" s="641"/>
      <c r="BF77" s="641"/>
      <c r="BG77" s="641"/>
      <c r="BH77" s="631"/>
      <c r="BI77" s="746"/>
      <c r="BJ77" s="746"/>
      <c r="BK77" s="746"/>
      <c r="BL77" s="746"/>
      <c r="BM77" s="748"/>
      <c r="BN77" s="656"/>
      <c r="BO77" s="656"/>
      <c r="BP77" s="656"/>
      <c r="BQ77" s="656"/>
      <c r="BR77" s="655"/>
      <c r="BS77" s="630"/>
      <c r="BT77" s="630"/>
      <c r="BU77" s="630"/>
      <c r="BV77" s="630"/>
      <c r="BW77" s="655"/>
      <c r="BX77" s="641"/>
      <c r="BY77" s="641"/>
      <c r="BZ77" s="641"/>
      <c r="CA77" s="641"/>
      <c r="CB77" s="631"/>
      <c r="CC77" s="770"/>
      <c r="CD77" s="770"/>
      <c r="CE77" s="770"/>
      <c r="CF77" s="770"/>
      <c r="CG77" s="778"/>
      <c r="CH77" s="641"/>
      <c r="CI77" s="641"/>
      <c r="CJ77" s="641"/>
      <c r="CK77" s="641"/>
      <c r="CL77" s="631"/>
      <c r="CM77" s="641"/>
      <c r="CN77" s="641"/>
      <c r="CO77" s="641"/>
      <c r="CP77" s="641"/>
      <c r="CQ77" s="631"/>
      <c r="CR77" s="641"/>
      <c r="CS77" s="641"/>
      <c r="CT77" s="641"/>
      <c r="CU77" s="641"/>
      <c r="CV77" s="631"/>
      <c r="CW77" s="641"/>
      <c r="CX77" s="641"/>
      <c r="CY77" s="641"/>
      <c r="CZ77" s="641"/>
      <c r="DA77" s="631"/>
      <c r="DB77" s="760"/>
      <c r="DC77" s="760"/>
      <c r="DD77" s="760"/>
      <c r="DE77" s="760"/>
      <c r="DF77" s="766"/>
      <c r="DG77" s="641"/>
      <c r="DH77" s="641"/>
      <c r="DI77" s="641"/>
      <c r="DJ77" s="641"/>
      <c r="DK77" s="631"/>
      <c r="DL77" s="714"/>
      <c r="DM77" s="714"/>
      <c r="DN77" s="714"/>
      <c r="DO77" s="714"/>
      <c r="DP77" s="718"/>
      <c r="DQ77" s="641"/>
      <c r="DR77" s="641"/>
      <c r="DS77" s="641"/>
      <c r="DT77" s="641"/>
      <c r="DU77" s="631"/>
      <c r="DV77" s="641"/>
      <c r="DW77" s="641"/>
      <c r="DX77" s="641"/>
      <c r="DY77" s="641"/>
      <c r="DZ77" s="631"/>
      <c r="EA77" s="783"/>
      <c r="EB77" s="783"/>
      <c r="EC77" s="783"/>
      <c r="ED77" s="783"/>
      <c r="EE77" s="784"/>
      <c r="EF77" s="770"/>
      <c r="EG77" s="770"/>
      <c r="EH77" s="770"/>
      <c r="EI77" s="770"/>
      <c r="EJ77" s="778"/>
      <c r="EK77" s="641"/>
      <c r="EL77" s="641"/>
      <c r="EM77" s="641"/>
      <c r="EN77" s="641"/>
      <c r="EO77" s="631"/>
      <c r="EP77" s="641"/>
      <c r="EQ77" s="641"/>
      <c r="ER77" s="641"/>
      <c r="ES77" s="641"/>
      <c r="ET77" s="631"/>
      <c r="EU77" s="630"/>
      <c r="EV77" s="630"/>
      <c r="EW77" s="630"/>
      <c r="EX77" s="630"/>
      <c r="EY77" s="631"/>
      <c r="EZ77" s="630"/>
      <c r="FA77" s="630"/>
      <c r="FB77" s="630"/>
      <c r="FC77" s="630"/>
      <c r="FD77" s="784"/>
      <c r="FI77" s="784"/>
      <c r="FJ77" s="783"/>
      <c r="FK77" s="783"/>
      <c r="FL77" s="783"/>
      <c r="FM77" s="783"/>
      <c r="FN77" s="783"/>
    </row>
    <row r="78" spans="1:170">
      <c r="A78" s="188">
        <v>70</v>
      </c>
      <c r="B78" s="295">
        <v>43190</v>
      </c>
      <c r="C78" s="160" t="s">
        <v>275</v>
      </c>
      <c r="D78" s="161"/>
      <c r="J78" s="679"/>
      <c r="O78" s="637"/>
      <c r="T78" s="637"/>
      <c r="Y78" s="728"/>
      <c r="Z78" s="636"/>
      <c r="AA78" s="636"/>
      <c r="AB78" s="636"/>
      <c r="AC78" s="636"/>
      <c r="AD78" s="634"/>
      <c r="AE78" s="743"/>
      <c r="AF78" s="743"/>
      <c r="AG78" s="743"/>
      <c r="AH78" s="743"/>
      <c r="AI78" s="742"/>
      <c r="AN78" s="637"/>
      <c r="AS78" s="706"/>
      <c r="AT78" s="636"/>
      <c r="AU78" s="636"/>
      <c r="AV78" s="636"/>
      <c r="AW78" s="636"/>
      <c r="AX78" s="640"/>
      <c r="BC78" s="637"/>
      <c r="BH78" s="640"/>
      <c r="BI78" s="749"/>
      <c r="BJ78" s="749"/>
      <c r="BK78" s="749"/>
      <c r="BL78" s="749"/>
      <c r="BM78" s="748"/>
      <c r="BN78" s="653"/>
      <c r="BO78" s="653"/>
      <c r="BP78" s="653"/>
      <c r="BQ78" s="653"/>
      <c r="BR78" s="655"/>
      <c r="BS78" s="639"/>
      <c r="BT78" s="639"/>
      <c r="BU78" s="639"/>
      <c r="BV78" s="639"/>
      <c r="BW78" s="655"/>
      <c r="CB78" s="637"/>
      <c r="CG78" s="778"/>
      <c r="CL78" s="637"/>
      <c r="CQ78" s="637"/>
      <c r="CV78" s="637"/>
      <c r="DA78" s="637"/>
      <c r="DF78" s="766"/>
      <c r="DK78" s="637"/>
      <c r="DP78" s="718"/>
      <c r="DU78" s="637"/>
      <c r="DZ78" s="637"/>
      <c r="EE78" s="784"/>
      <c r="EJ78" s="778"/>
      <c r="EO78" s="637"/>
      <c r="ET78" s="637"/>
      <c r="EU78" s="636"/>
      <c r="EV78" s="636"/>
      <c r="EW78" s="636"/>
      <c r="EX78" s="636"/>
      <c r="EY78" s="637"/>
      <c r="EZ78" s="636"/>
      <c r="FA78" s="636"/>
      <c r="FB78" s="636"/>
      <c r="FC78" s="636"/>
      <c r="FD78" s="637"/>
      <c r="FI78" s="784"/>
      <c r="FJ78" s="782"/>
      <c r="FK78" s="782"/>
      <c r="FL78" s="782"/>
      <c r="FM78" s="782"/>
      <c r="FN78" s="782"/>
    </row>
    <row r="79" spans="1:170">
      <c r="A79" s="188">
        <v>71</v>
      </c>
      <c r="B79" s="295">
        <v>43195</v>
      </c>
      <c r="C79" s="160" t="s">
        <v>80</v>
      </c>
      <c r="D79" s="161"/>
      <c r="J79" s="679"/>
      <c r="O79" s="637"/>
      <c r="T79" s="637"/>
      <c r="Y79" s="728"/>
      <c r="Z79" s="636"/>
      <c r="AA79" s="636"/>
      <c r="AB79" s="636"/>
      <c r="AC79" s="636"/>
      <c r="AD79" s="634"/>
      <c r="AE79" s="743"/>
      <c r="AF79" s="743"/>
      <c r="AG79" s="743"/>
      <c r="AH79" s="743"/>
      <c r="AI79" s="742"/>
      <c r="AN79" s="637"/>
      <c r="AS79" s="706"/>
      <c r="AT79" s="636"/>
      <c r="AU79" s="636"/>
      <c r="AV79" s="636"/>
      <c r="AW79" s="636"/>
      <c r="AX79" s="640"/>
      <c r="BC79" s="637"/>
      <c r="BH79" s="640"/>
      <c r="BI79" s="749"/>
      <c r="BJ79" s="749"/>
      <c r="BK79" s="749"/>
      <c r="BL79" s="749"/>
      <c r="BM79" s="748"/>
      <c r="BN79" s="653"/>
      <c r="BO79" s="653"/>
      <c r="BP79" s="653"/>
      <c r="BQ79" s="653"/>
      <c r="BR79" s="655"/>
      <c r="BS79" s="639"/>
      <c r="BT79" s="639"/>
      <c r="BU79" s="639"/>
      <c r="BV79" s="639"/>
      <c r="BW79" s="655"/>
      <c r="CB79" s="637"/>
      <c r="CG79" s="778"/>
      <c r="CL79" s="637"/>
      <c r="CQ79" s="637"/>
      <c r="CV79" s="637"/>
      <c r="DA79" s="637"/>
      <c r="DF79" s="766"/>
      <c r="DK79" s="637"/>
      <c r="DP79" s="718"/>
      <c r="DU79" s="637"/>
      <c r="DZ79" s="637"/>
      <c r="EE79" s="784"/>
      <c r="EJ79" s="778"/>
      <c r="EO79" s="637"/>
      <c r="ET79" s="637"/>
      <c r="EU79" s="636"/>
      <c r="EV79" s="636"/>
      <c r="EW79" s="636"/>
      <c r="EX79" s="636"/>
      <c r="EY79" s="637"/>
      <c r="EZ79" s="636"/>
      <c r="FA79" s="636"/>
      <c r="FB79" s="636"/>
      <c r="FC79" s="636"/>
      <c r="FD79" s="637"/>
      <c r="FI79" s="784"/>
      <c r="FJ79" s="782"/>
      <c r="FK79" s="782"/>
      <c r="FL79" s="782"/>
      <c r="FM79" s="782"/>
      <c r="FN79" s="782"/>
    </row>
    <row r="80" spans="1:170">
      <c r="A80" s="169">
        <v>72</v>
      </c>
      <c r="B80" s="565">
        <v>43196</v>
      </c>
      <c r="C80" s="157" t="s">
        <v>80</v>
      </c>
      <c r="D80" s="158"/>
      <c r="E80" s="564"/>
      <c r="F80" s="667"/>
      <c r="G80" s="667"/>
      <c r="H80" s="667"/>
      <c r="I80" s="667"/>
      <c r="J80" s="679"/>
      <c r="K80" s="641"/>
      <c r="L80" s="641"/>
      <c r="M80" s="641"/>
      <c r="N80" s="641"/>
      <c r="O80" s="631"/>
      <c r="P80" s="641"/>
      <c r="Q80" s="641"/>
      <c r="R80" s="641"/>
      <c r="S80" s="641"/>
      <c r="T80" s="631"/>
      <c r="U80" s="727"/>
      <c r="V80" s="727"/>
      <c r="W80" s="727"/>
      <c r="X80" s="727"/>
      <c r="Y80" s="728"/>
      <c r="Z80" s="630"/>
      <c r="AA80" s="630"/>
      <c r="AB80" s="630"/>
      <c r="AC80" s="630"/>
      <c r="AD80" s="634"/>
      <c r="AE80" s="743"/>
      <c r="AF80" s="743"/>
      <c r="AG80" s="743"/>
      <c r="AH80" s="743"/>
      <c r="AI80" s="742"/>
      <c r="AJ80" s="641"/>
      <c r="AK80" s="641"/>
      <c r="AL80" s="641"/>
      <c r="AM80" s="641"/>
      <c r="AN80" s="631"/>
      <c r="AO80" s="703"/>
      <c r="AP80" s="703"/>
      <c r="AQ80" s="703"/>
      <c r="AR80" s="703"/>
      <c r="AS80" s="706"/>
      <c r="AT80" s="630"/>
      <c r="AU80" s="630"/>
      <c r="AV80" s="630"/>
      <c r="AW80" s="630"/>
      <c r="AX80" s="541"/>
      <c r="AY80" s="641"/>
      <c r="AZ80" s="641"/>
      <c r="BA80" s="641"/>
      <c r="BB80" s="641"/>
      <c r="BC80" s="631"/>
      <c r="BD80" s="630"/>
      <c r="BE80" s="630"/>
      <c r="BF80" s="630"/>
      <c r="BG80" s="630"/>
      <c r="BH80" s="541"/>
      <c r="BI80" s="751"/>
      <c r="BJ80" s="751"/>
      <c r="BK80" s="751"/>
      <c r="BL80" s="751"/>
      <c r="BM80" s="748"/>
      <c r="BN80" s="650"/>
      <c r="BO80" s="650"/>
      <c r="BP80" s="650"/>
      <c r="BQ80" s="650"/>
      <c r="BR80" s="655"/>
      <c r="BS80" s="547"/>
      <c r="BT80" s="547"/>
      <c r="BU80" s="547"/>
      <c r="BV80" s="547"/>
      <c r="BW80" s="655"/>
      <c r="BX80" s="630"/>
      <c r="BY80" s="630"/>
      <c r="BZ80" s="630"/>
      <c r="CA80" s="630"/>
      <c r="CB80" s="541"/>
      <c r="CC80" s="771"/>
      <c r="CD80" s="771"/>
      <c r="CE80" s="771"/>
      <c r="CF80" s="771"/>
      <c r="CG80" s="778"/>
      <c r="CH80" s="630"/>
      <c r="CI80" s="630"/>
      <c r="CJ80" s="630"/>
      <c r="CK80" s="630"/>
      <c r="CL80" s="541"/>
      <c r="CM80" s="630"/>
      <c r="CN80" s="630"/>
      <c r="CO80" s="630"/>
      <c r="CP80" s="630"/>
      <c r="CQ80" s="541"/>
      <c r="CR80" s="630"/>
      <c r="CS80" s="630"/>
      <c r="CT80" s="630"/>
      <c r="CU80" s="630"/>
      <c r="CV80" s="541"/>
      <c r="CW80" s="630"/>
      <c r="CX80" s="630"/>
      <c r="CY80" s="630"/>
      <c r="CZ80" s="630"/>
      <c r="DA80" s="541"/>
      <c r="DB80" s="762"/>
      <c r="DC80" s="762"/>
      <c r="DD80" s="762"/>
      <c r="DE80" s="762"/>
      <c r="DF80" s="766"/>
      <c r="DG80" s="630"/>
      <c r="DH80" s="630"/>
      <c r="DI80" s="630"/>
      <c r="DJ80" s="630"/>
      <c r="DK80" s="541"/>
      <c r="DL80" s="713"/>
      <c r="DM80" s="713"/>
      <c r="DN80" s="713"/>
      <c r="DO80" s="713"/>
      <c r="DP80" s="718"/>
      <c r="DQ80" s="630"/>
      <c r="DR80" s="630"/>
      <c r="DS80" s="630"/>
      <c r="DT80" s="630"/>
      <c r="DU80" s="541"/>
      <c r="DV80" s="630"/>
      <c r="DW80" s="630"/>
      <c r="DX80" s="630"/>
      <c r="DY80" s="630"/>
      <c r="DZ80" s="541"/>
      <c r="EA80" s="787"/>
      <c r="EB80" s="787"/>
      <c r="EC80" s="787"/>
      <c r="ED80" s="787"/>
      <c r="EE80" s="784"/>
      <c r="EF80" s="771"/>
      <c r="EG80" s="771"/>
      <c r="EH80" s="771"/>
      <c r="EI80" s="771"/>
      <c r="EJ80" s="778"/>
      <c r="EK80" s="641"/>
      <c r="EL80" s="641"/>
      <c r="EM80" s="641"/>
      <c r="EN80" s="641"/>
      <c r="EO80" s="631"/>
      <c r="EP80" s="630"/>
      <c r="EQ80" s="630"/>
      <c r="ER80" s="630"/>
      <c r="ES80" s="630"/>
      <c r="ET80" s="631"/>
      <c r="EU80" s="630"/>
      <c r="EV80" s="630"/>
      <c r="EW80" s="630"/>
      <c r="EX80" s="630"/>
      <c r="EY80" s="631"/>
      <c r="EZ80" s="630"/>
      <c r="FA80" s="630"/>
      <c r="FB80" s="630"/>
      <c r="FC80" s="630"/>
      <c r="FD80" s="631"/>
      <c r="FI80" s="784"/>
      <c r="FJ80" s="783"/>
      <c r="FK80" s="783"/>
      <c r="FL80" s="783"/>
      <c r="FM80" s="783"/>
      <c r="FN80" s="783"/>
    </row>
    <row r="81" spans="1:170">
      <c r="A81" s="188">
        <v>73</v>
      </c>
      <c r="B81" s="295">
        <v>43197</v>
      </c>
      <c r="C81" s="160" t="s">
        <v>232</v>
      </c>
      <c r="D81" s="161"/>
      <c r="J81" s="679"/>
      <c r="O81" s="637"/>
      <c r="T81" s="637"/>
      <c r="Y81" s="728"/>
      <c r="Z81" s="636"/>
      <c r="AA81" s="636"/>
      <c r="AB81" s="636"/>
      <c r="AC81" s="636"/>
      <c r="AD81" s="634"/>
      <c r="AE81" s="743"/>
      <c r="AF81" s="743"/>
      <c r="AG81" s="743"/>
      <c r="AH81" s="743"/>
      <c r="AI81" s="742"/>
      <c r="AN81" s="637"/>
      <c r="AS81" s="706"/>
      <c r="AT81" s="636"/>
      <c r="AU81" s="636"/>
      <c r="AV81" s="636"/>
      <c r="AW81" s="636"/>
      <c r="AX81" s="640"/>
      <c r="BC81" s="637"/>
      <c r="BD81" s="636"/>
      <c r="BE81" s="636"/>
      <c r="BF81" s="636"/>
      <c r="BG81" s="636"/>
      <c r="BH81" s="640"/>
      <c r="BI81" s="749"/>
      <c r="BJ81" s="749"/>
      <c r="BK81" s="749"/>
      <c r="BL81" s="749"/>
      <c r="BM81" s="748"/>
      <c r="BN81" s="653"/>
      <c r="BO81" s="653"/>
      <c r="BP81" s="653"/>
      <c r="BQ81" s="653"/>
      <c r="BR81" s="655"/>
      <c r="BS81" s="639"/>
      <c r="BT81" s="639"/>
      <c r="BU81" s="639"/>
      <c r="BV81" s="639"/>
      <c r="BW81" s="655"/>
      <c r="BX81" s="636"/>
      <c r="BY81" s="636"/>
      <c r="BZ81" s="636"/>
      <c r="CA81" s="636"/>
      <c r="CB81" s="640"/>
      <c r="CC81" s="772"/>
      <c r="CD81" s="772"/>
      <c r="CE81" s="772"/>
      <c r="CF81" s="772"/>
      <c r="CG81" s="778"/>
      <c r="CH81" s="636"/>
      <c r="CI81" s="636"/>
      <c r="CJ81" s="636"/>
      <c r="CK81" s="636"/>
      <c r="CL81" s="640"/>
      <c r="CM81" s="636"/>
      <c r="CN81" s="636"/>
      <c r="CO81" s="636"/>
      <c r="CP81" s="636"/>
      <c r="CQ81" s="640"/>
      <c r="CR81" s="636"/>
      <c r="CS81" s="636"/>
      <c r="CT81" s="636"/>
      <c r="CU81" s="636"/>
      <c r="CV81" s="640"/>
      <c r="CW81" s="636"/>
      <c r="CX81" s="636"/>
      <c r="CY81" s="636"/>
      <c r="CZ81" s="636"/>
      <c r="DA81" s="640"/>
      <c r="DB81" s="768"/>
      <c r="DC81" s="768"/>
      <c r="DD81" s="768"/>
      <c r="DE81" s="768"/>
      <c r="DF81" s="766"/>
      <c r="DG81" s="636"/>
      <c r="DH81" s="636"/>
      <c r="DI81" s="636"/>
      <c r="DJ81" s="636"/>
      <c r="DK81" s="640"/>
      <c r="DL81" s="719"/>
      <c r="DM81" s="719"/>
      <c r="DN81" s="719"/>
      <c r="DO81" s="719"/>
      <c r="DP81" s="718"/>
      <c r="DQ81" s="636"/>
      <c r="DR81" s="636"/>
      <c r="DS81" s="636"/>
      <c r="DT81" s="636"/>
      <c r="DU81" s="640"/>
      <c r="DV81" s="636"/>
      <c r="DW81" s="636"/>
      <c r="DX81" s="636"/>
      <c r="DY81" s="636"/>
      <c r="DZ81" s="640"/>
      <c r="EA81" s="781"/>
      <c r="EB81" s="781"/>
      <c r="EC81" s="781"/>
      <c r="ED81" s="781"/>
      <c r="EE81" s="784"/>
      <c r="EF81" s="772"/>
      <c r="EG81" s="772"/>
      <c r="EH81" s="772"/>
      <c r="EI81" s="772"/>
      <c r="EJ81" s="778"/>
      <c r="EO81" s="637"/>
      <c r="EP81" s="636"/>
      <c r="EQ81" s="636"/>
      <c r="ER81" s="636"/>
      <c r="ES81" s="636"/>
      <c r="ET81" s="637"/>
      <c r="EU81" s="636"/>
      <c r="EV81" s="636"/>
      <c r="EW81" s="636"/>
      <c r="EX81" s="636"/>
      <c r="EY81" s="637"/>
      <c r="EZ81" s="636"/>
      <c r="FA81" s="636"/>
      <c r="FB81" s="636"/>
      <c r="FC81" s="636"/>
      <c r="FD81" s="637"/>
      <c r="FI81" s="784"/>
      <c r="FJ81" s="782"/>
      <c r="FK81" s="782"/>
      <c r="FL81" s="782"/>
      <c r="FM81" s="782"/>
      <c r="FN81" s="782"/>
    </row>
    <row r="82" spans="1:170">
      <c r="A82" s="169">
        <v>74</v>
      </c>
      <c r="B82" s="565">
        <v>43203</v>
      </c>
      <c r="C82" s="157" t="s">
        <v>232</v>
      </c>
      <c r="D82" s="158"/>
      <c r="E82" s="564"/>
      <c r="F82" s="667"/>
      <c r="G82" s="667"/>
      <c r="H82" s="667"/>
      <c r="I82" s="667"/>
      <c r="J82" s="679"/>
      <c r="K82" s="641"/>
      <c r="L82" s="641"/>
      <c r="M82" s="641"/>
      <c r="N82" s="641"/>
      <c r="O82" s="631"/>
      <c r="P82" s="641"/>
      <c r="Q82" s="641"/>
      <c r="R82" s="641"/>
      <c r="S82" s="641"/>
      <c r="T82" s="631"/>
      <c r="U82" s="727"/>
      <c r="V82" s="727"/>
      <c r="W82" s="727"/>
      <c r="X82" s="727"/>
      <c r="Y82" s="728"/>
      <c r="Z82" s="630"/>
      <c r="AA82" s="630"/>
      <c r="AB82" s="630"/>
      <c r="AC82" s="630"/>
      <c r="AD82" s="634"/>
      <c r="AE82" s="743"/>
      <c r="AF82" s="743"/>
      <c r="AG82" s="743"/>
      <c r="AH82" s="743"/>
      <c r="AI82" s="742"/>
      <c r="AJ82" s="641"/>
      <c r="AK82" s="641"/>
      <c r="AL82" s="641"/>
      <c r="AM82" s="641"/>
      <c r="AN82" s="631"/>
      <c r="AO82" s="703"/>
      <c r="AP82" s="703"/>
      <c r="AQ82" s="703"/>
      <c r="AR82" s="703"/>
      <c r="AS82" s="706"/>
      <c r="AT82" s="630"/>
      <c r="AU82" s="630"/>
      <c r="AV82" s="630"/>
      <c r="AW82" s="630"/>
      <c r="AX82" s="541"/>
      <c r="AY82" s="641"/>
      <c r="AZ82" s="641"/>
      <c r="BA82" s="641"/>
      <c r="BB82" s="641"/>
      <c r="BC82" s="631"/>
      <c r="BD82" s="630"/>
      <c r="BE82" s="630"/>
      <c r="BF82" s="630"/>
      <c r="BG82" s="630"/>
      <c r="BH82" s="541"/>
      <c r="BI82" s="751"/>
      <c r="BJ82" s="751"/>
      <c r="BK82" s="751"/>
      <c r="BL82" s="751"/>
      <c r="BM82" s="748"/>
      <c r="BN82" s="650"/>
      <c r="BO82" s="650"/>
      <c r="BP82" s="650"/>
      <c r="BQ82" s="650"/>
      <c r="BR82" s="655"/>
      <c r="BS82" s="547"/>
      <c r="BT82" s="547"/>
      <c r="BU82" s="547"/>
      <c r="BV82" s="547"/>
      <c r="BW82" s="655"/>
      <c r="BX82" s="630"/>
      <c r="BY82" s="630"/>
      <c r="BZ82" s="630"/>
      <c r="CA82" s="630"/>
      <c r="CB82" s="541"/>
      <c r="CC82" s="771"/>
      <c r="CD82" s="771"/>
      <c r="CE82" s="771"/>
      <c r="CF82" s="771"/>
      <c r="CG82" s="778"/>
      <c r="CH82" s="630"/>
      <c r="CI82" s="630"/>
      <c r="CJ82" s="630"/>
      <c r="CK82" s="630"/>
      <c r="CL82" s="541"/>
      <c r="CM82" s="630"/>
      <c r="CN82" s="630"/>
      <c r="CO82" s="630"/>
      <c r="CP82" s="630"/>
      <c r="CQ82" s="541"/>
      <c r="CR82" s="630"/>
      <c r="CS82" s="630"/>
      <c r="CT82" s="630"/>
      <c r="CU82" s="630"/>
      <c r="CV82" s="541"/>
      <c r="CW82" s="630"/>
      <c r="CX82" s="630"/>
      <c r="CY82" s="630"/>
      <c r="CZ82" s="630"/>
      <c r="DA82" s="541"/>
      <c r="DB82" s="762"/>
      <c r="DC82" s="762"/>
      <c r="DD82" s="762"/>
      <c r="DE82" s="762"/>
      <c r="DF82" s="766"/>
      <c r="DG82" s="630"/>
      <c r="DH82" s="630"/>
      <c r="DI82" s="630"/>
      <c r="DJ82" s="630"/>
      <c r="DK82" s="541"/>
      <c r="DL82" s="713"/>
      <c r="DM82" s="713"/>
      <c r="DN82" s="713"/>
      <c r="DO82" s="713"/>
      <c r="DP82" s="718"/>
      <c r="DQ82" s="630"/>
      <c r="DR82" s="630"/>
      <c r="DS82" s="630"/>
      <c r="DT82" s="630"/>
      <c r="DU82" s="541"/>
      <c r="DV82" s="630"/>
      <c r="DW82" s="630"/>
      <c r="DX82" s="630"/>
      <c r="DY82" s="630"/>
      <c r="DZ82" s="541"/>
      <c r="EA82" s="787"/>
      <c r="EB82" s="787"/>
      <c r="EC82" s="787"/>
      <c r="ED82" s="787"/>
      <c r="EE82" s="784"/>
      <c r="EF82" s="771"/>
      <c r="EG82" s="771"/>
      <c r="EH82" s="771"/>
      <c r="EI82" s="771"/>
      <c r="EJ82" s="778"/>
      <c r="EK82" s="641"/>
      <c r="EL82" s="641"/>
      <c r="EM82" s="641"/>
      <c r="EN82" s="641"/>
      <c r="EO82" s="631"/>
      <c r="EP82" s="630"/>
      <c r="EQ82" s="630"/>
      <c r="ER82" s="630"/>
      <c r="ES82" s="630"/>
      <c r="ET82" s="631"/>
      <c r="EU82" s="630"/>
      <c r="EV82" s="630"/>
      <c r="EW82" s="630"/>
      <c r="EX82" s="630"/>
      <c r="EY82" s="631"/>
      <c r="EZ82" s="630"/>
      <c r="FA82" s="630"/>
      <c r="FB82" s="630"/>
      <c r="FC82" s="630"/>
      <c r="FD82" s="631"/>
      <c r="FI82" s="784"/>
      <c r="FJ82" s="783"/>
      <c r="FK82" s="783"/>
      <c r="FL82" s="783"/>
      <c r="FM82" s="783"/>
      <c r="FN82" s="783"/>
    </row>
    <row r="83" spans="1:170">
      <c r="A83" s="188">
        <v>75</v>
      </c>
      <c r="B83" s="295">
        <v>43204</v>
      </c>
      <c r="C83" s="160" t="s">
        <v>338</v>
      </c>
      <c r="D83" s="161"/>
      <c r="J83" s="679"/>
      <c r="O83" s="637"/>
      <c r="T83" s="637"/>
      <c r="Y83" s="728"/>
      <c r="Z83" s="636"/>
      <c r="AA83" s="636"/>
      <c r="AB83" s="636"/>
      <c r="AC83" s="636"/>
      <c r="AD83" s="634"/>
      <c r="AE83" s="743"/>
      <c r="AF83" s="743"/>
      <c r="AG83" s="743"/>
      <c r="AH83" s="743"/>
      <c r="AI83" s="742"/>
      <c r="AN83" s="637"/>
      <c r="AS83" s="706"/>
      <c r="AT83" s="636"/>
      <c r="AU83" s="636"/>
      <c r="AV83" s="636"/>
      <c r="AW83" s="636"/>
      <c r="AX83" s="640"/>
      <c r="BC83" s="637"/>
      <c r="BD83" s="636"/>
      <c r="BE83" s="636"/>
      <c r="BF83" s="636"/>
      <c r="BG83" s="636"/>
      <c r="BH83" s="640"/>
      <c r="BI83" s="749"/>
      <c r="BJ83" s="749"/>
      <c r="BK83" s="749"/>
      <c r="BL83" s="749"/>
      <c r="BM83" s="748"/>
      <c r="BN83" s="653"/>
      <c r="BO83" s="653"/>
      <c r="BP83" s="653"/>
      <c r="BQ83" s="653"/>
      <c r="BR83" s="655"/>
      <c r="BS83" s="639"/>
      <c r="BT83" s="639"/>
      <c r="BU83" s="639"/>
      <c r="BV83" s="639"/>
      <c r="BW83" s="655"/>
      <c r="BX83" s="636"/>
      <c r="BY83" s="636"/>
      <c r="BZ83" s="636"/>
      <c r="CA83" s="636"/>
      <c r="CB83" s="640"/>
      <c r="CC83" s="772"/>
      <c r="CD83" s="772"/>
      <c r="CE83" s="772"/>
      <c r="CF83" s="772"/>
      <c r="CG83" s="778"/>
      <c r="CH83" s="636"/>
      <c r="CI83" s="636"/>
      <c r="CJ83" s="636"/>
      <c r="CK83" s="636"/>
      <c r="CL83" s="640"/>
      <c r="CM83" s="636"/>
      <c r="CN83" s="636"/>
      <c r="CO83" s="636"/>
      <c r="CP83" s="636"/>
      <c r="CQ83" s="640"/>
      <c r="CR83" s="636"/>
      <c r="CS83" s="636"/>
      <c r="CT83" s="636"/>
      <c r="CU83" s="636"/>
      <c r="CV83" s="640"/>
      <c r="CW83" s="636"/>
      <c r="CX83" s="636"/>
      <c r="CY83" s="636"/>
      <c r="CZ83" s="636"/>
      <c r="DA83" s="640"/>
      <c r="DB83" s="768"/>
      <c r="DC83" s="768"/>
      <c r="DD83" s="768"/>
      <c r="DE83" s="768"/>
      <c r="DF83" s="766"/>
      <c r="DG83" s="636"/>
      <c r="DH83" s="636"/>
      <c r="DI83" s="636"/>
      <c r="DJ83" s="636"/>
      <c r="DK83" s="640"/>
      <c r="DL83" s="719"/>
      <c r="DM83" s="719"/>
      <c r="DN83" s="719"/>
      <c r="DO83" s="719"/>
      <c r="DP83" s="718"/>
      <c r="DQ83" s="636"/>
      <c r="DR83" s="636"/>
      <c r="DS83" s="636"/>
      <c r="DT83" s="636"/>
      <c r="DU83" s="640"/>
      <c r="DV83" s="636"/>
      <c r="DW83" s="636"/>
      <c r="DX83" s="636"/>
      <c r="DY83" s="636"/>
      <c r="DZ83" s="640"/>
      <c r="EA83" s="781"/>
      <c r="EB83" s="781"/>
      <c r="EC83" s="781"/>
      <c r="ED83" s="781"/>
      <c r="EE83" s="784"/>
      <c r="EF83" s="772"/>
      <c r="EG83" s="772"/>
      <c r="EH83" s="772"/>
      <c r="EI83" s="772"/>
      <c r="EJ83" s="778"/>
      <c r="EO83" s="637"/>
      <c r="EP83" s="636"/>
      <c r="EQ83" s="636"/>
      <c r="ER83" s="636"/>
      <c r="ES83" s="636"/>
      <c r="ET83" s="637"/>
      <c r="EU83" s="636"/>
      <c r="EV83" s="636"/>
      <c r="EW83" s="636"/>
      <c r="EX83" s="636"/>
      <c r="EY83" s="637"/>
      <c r="EZ83" s="636"/>
      <c r="FA83" s="636"/>
      <c r="FB83" s="636"/>
      <c r="FC83" s="636"/>
      <c r="FD83" s="637"/>
      <c r="FI83" s="784"/>
      <c r="FJ83" s="782"/>
      <c r="FK83" s="782"/>
      <c r="FL83" s="782"/>
      <c r="FM83" s="782"/>
      <c r="FN83" s="782"/>
    </row>
    <row r="84" spans="1:170" ht="64" thickBot="1">
      <c r="A84" s="169">
        <v>76</v>
      </c>
      <c r="B84" s="565">
        <v>43205</v>
      </c>
      <c r="C84" s="157" t="s">
        <v>319</v>
      </c>
      <c r="D84" s="158"/>
      <c r="E84" s="564"/>
      <c r="F84" s="667"/>
      <c r="G84" s="667"/>
      <c r="H84" s="667"/>
      <c r="I84" s="667"/>
      <c r="J84" s="679"/>
      <c r="K84" s="641"/>
      <c r="L84" s="641"/>
      <c r="M84" s="641"/>
      <c r="N84" s="641"/>
      <c r="O84" s="631"/>
      <c r="P84" s="641"/>
      <c r="Q84" s="641"/>
      <c r="R84" s="641"/>
      <c r="S84" s="641"/>
      <c r="T84" s="631"/>
      <c r="U84" s="727"/>
      <c r="V84" s="727"/>
      <c r="W84" s="727"/>
      <c r="X84" s="727"/>
      <c r="Y84" s="728"/>
      <c r="Z84" s="630"/>
      <c r="AA84" s="630"/>
      <c r="AB84" s="630"/>
      <c r="AC84" s="630"/>
      <c r="AD84" s="634"/>
      <c r="AE84" s="743"/>
      <c r="AF84" s="743"/>
      <c r="AG84" s="743"/>
      <c r="AH84" s="743"/>
      <c r="AI84" s="742"/>
      <c r="AJ84" s="641"/>
      <c r="AK84" s="641"/>
      <c r="AL84" s="641"/>
      <c r="AM84" s="641"/>
      <c r="AN84" s="631"/>
      <c r="AO84" s="703"/>
      <c r="AP84" s="703"/>
      <c r="AQ84" s="703"/>
      <c r="AR84" s="703"/>
      <c r="AS84" s="706"/>
      <c r="AT84" s="630"/>
      <c r="AU84" s="630"/>
      <c r="AV84" s="630"/>
      <c r="AW84" s="630"/>
      <c r="AX84" s="541"/>
      <c r="AY84" s="641"/>
      <c r="AZ84" s="641"/>
      <c r="BA84" s="641"/>
      <c r="BB84" s="641"/>
      <c r="BC84" s="631"/>
      <c r="BD84" s="641"/>
      <c r="BE84" s="641"/>
      <c r="BF84" s="641"/>
      <c r="BG84" s="641"/>
      <c r="BH84" s="541"/>
      <c r="BI84" s="751"/>
      <c r="BJ84" s="751"/>
      <c r="BK84" s="751"/>
      <c r="BL84" s="751"/>
      <c r="BM84" s="748"/>
      <c r="BN84" s="650"/>
      <c r="BO84" s="650"/>
      <c r="BP84" s="650"/>
      <c r="BQ84" s="650"/>
      <c r="BR84" s="655"/>
      <c r="BS84" s="547"/>
      <c r="BT84" s="547"/>
      <c r="BU84" s="547"/>
      <c r="BV84" s="547"/>
      <c r="BW84" s="655"/>
      <c r="BX84" s="641"/>
      <c r="BY84" s="641"/>
      <c r="BZ84" s="641"/>
      <c r="CA84" s="641"/>
      <c r="CB84" s="631"/>
      <c r="CC84" s="770"/>
      <c r="CD84" s="770"/>
      <c r="CE84" s="770"/>
      <c r="CF84" s="770"/>
      <c r="CG84" s="778"/>
      <c r="CH84" s="630"/>
      <c r="CI84" s="630"/>
      <c r="CJ84" s="630"/>
      <c r="CK84" s="630"/>
      <c r="CL84" s="541"/>
      <c r="CM84" s="630"/>
      <c r="CN84" s="630"/>
      <c r="CO84" s="630"/>
      <c r="CP84" s="630"/>
      <c r="CQ84" s="541"/>
      <c r="CR84" s="630"/>
      <c r="CS84" s="630"/>
      <c r="CT84" s="630"/>
      <c r="CU84" s="630"/>
      <c r="CV84" s="541"/>
      <c r="CW84" s="630"/>
      <c r="CX84" s="630"/>
      <c r="CY84" s="630"/>
      <c r="CZ84" s="630"/>
      <c r="DA84" s="541"/>
      <c r="DB84" s="762"/>
      <c r="DC84" s="762"/>
      <c r="DD84" s="762"/>
      <c r="DE84" s="762"/>
      <c r="DF84" s="766"/>
      <c r="DG84" s="630"/>
      <c r="DH84" s="630"/>
      <c r="DI84" s="630"/>
      <c r="DJ84" s="630"/>
      <c r="DK84" s="541"/>
      <c r="DL84" s="713"/>
      <c r="DM84" s="713"/>
      <c r="DN84" s="713"/>
      <c r="DO84" s="713"/>
      <c r="DP84" s="718"/>
      <c r="DQ84" s="630"/>
      <c r="DR84" s="630"/>
      <c r="DS84" s="630"/>
      <c r="DT84" s="630"/>
      <c r="DU84" s="541"/>
      <c r="DV84" s="630"/>
      <c r="DW84" s="630"/>
      <c r="DX84" s="630"/>
      <c r="DY84" s="630"/>
      <c r="DZ84" s="541"/>
      <c r="EA84" s="787"/>
      <c r="EB84" s="787"/>
      <c r="EC84" s="787"/>
      <c r="ED84" s="787"/>
      <c r="EE84" s="784"/>
      <c r="EF84" s="771"/>
      <c r="EG84" s="771"/>
      <c r="EH84" s="771"/>
      <c r="EI84" s="771"/>
      <c r="EJ84" s="778"/>
      <c r="EK84" s="641"/>
      <c r="EL84" s="641"/>
      <c r="EM84" s="641"/>
      <c r="EN84" s="641"/>
      <c r="EO84" s="631"/>
      <c r="EP84" s="630"/>
      <c r="EQ84" s="630"/>
      <c r="ER84" s="630"/>
      <c r="ES84" s="630"/>
      <c r="ET84" s="631"/>
      <c r="EU84" s="630"/>
      <c r="EV84" s="630"/>
      <c r="EW84" s="630"/>
      <c r="EX84" s="630"/>
      <c r="EY84" s="631"/>
      <c r="EZ84" s="630"/>
      <c r="FA84" s="630"/>
      <c r="FB84" s="630"/>
      <c r="FC84" s="630"/>
      <c r="FD84" s="631"/>
      <c r="FI84" s="784"/>
      <c r="FJ84" s="783"/>
      <c r="FK84" s="783"/>
      <c r="FL84" s="783"/>
      <c r="FM84" s="783"/>
      <c r="FN84" s="783"/>
    </row>
    <row r="85" spans="1:170" s="316" customFormat="1" ht="65" thickTop="1" thickBot="1">
      <c r="A85" s="875" t="s">
        <v>6</v>
      </c>
      <c r="B85" s="876"/>
      <c r="C85" s="877"/>
      <c r="D85" s="313"/>
      <c r="E85" s="314"/>
      <c r="F85" s="315">
        <f t="shared" ref="F85:J85" si="26">SUM(F47:F84)</f>
        <v>0</v>
      </c>
      <c r="G85" s="315">
        <f t="shared" si="26"/>
        <v>0</v>
      </c>
      <c r="H85" s="315">
        <f t="shared" si="26"/>
        <v>0</v>
      </c>
      <c r="I85" s="315">
        <f t="shared" si="26"/>
        <v>0</v>
      </c>
      <c r="J85" s="315">
        <f t="shared" si="26"/>
        <v>0</v>
      </c>
      <c r="K85" s="315">
        <f t="shared" ref="K85:BC85" si="27">SUM(K47:K84)</f>
        <v>0</v>
      </c>
      <c r="L85" s="315">
        <f t="shared" si="27"/>
        <v>0</v>
      </c>
      <c r="M85" s="315">
        <f t="shared" si="27"/>
        <v>0</v>
      </c>
      <c r="N85" s="315">
        <f t="shared" si="27"/>
        <v>0</v>
      </c>
      <c r="O85" s="315">
        <f t="shared" si="27"/>
        <v>0</v>
      </c>
      <c r="P85" s="315">
        <f t="shared" si="27"/>
        <v>0</v>
      </c>
      <c r="Q85" s="315">
        <f t="shared" si="27"/>
        <v>0</v>
      </c>
      <c r="R85" s="315">
        <f t="shared" si="27"/>
        <v>0</v>
      </c>
      <c r="S85" s="315">
        <f t="shared" si="27"/>
        <v>0</v>
      </c>
      <c r="T85" s="315">
        <f t="shared" si="27"/>
        <v>0</v>
      </c>
      <c r="U85" s="315">
        <f t="shared" si="27"/>
        <v>0</v>
      </c>
      <c r="V85" s="315">
        <f t="shared" si="27"/>
        <v>0</v>
      </c>
      <c r="W85" s="315">
        <f t="shared" si="27"/>
        <v>0</v>
      </c>
      <c r="X85" s="315">
        <f t="shared" si="27"/>
        <v>0</v>
      </c>
      <c r="Y85" s="315">
        <f t="shared" si="27"/>
        <v>0</v>
      </c>
      <c r="Z85" s="315">
        <f t="shared" si="27"/>
        <v>0</v>
      </c>
      <c r="AA85" s="315">
        <f t="shared" si="27"/>
        <v>0</v>
      </c>
      <c r="AB85" s="315">
        <f t="shared" si="27"/>
        <v>0</v>
      </c>
      <c r="AC85" s="315">
        <f t="shared" si="27"/>
        <v>0</v>
      </c>
      <c r="AD85" s="315">
        <f t="shared" si="27"/>
        <v>0</v>
      </c>
      <c r="AE85" s="315">
        <f t="shared" si="27"/>
        <v>0</v>
      </c>
      <c r="AF85" s="315">
        <f t="shared" si="27"/>
        <v>0</v>
      </c>
      <c r="AG85" s="315">
        <f t="shared" si="27"/>
        <v>0</v>
      </c>
      <c r="AH85" s="315">
        <f t="shared" si="27"/>
        <v>0</v>
      </c>
      <c r="AI85" s="315">
        <f t="shared" si="27"/>
        <v>0</v>
      </c>
      <c r="AJ85" s="315">
        <f t="shared" si="27"/>
        <v>0</v>
      </c>
      <c r="AK85" s="315">
        <f t="shared" si="27"/>
        <v>0</v>
      </c>
      <c r="AL85" s="315">
        <f t="shared" si="27"/>
        <v>0</v>
      </c>
      <c r="AM85" s="315">
        <f t="shared" si="27"/>
        <v>0</v>
      </c>
      <c r="AN85" s="315">
        <f t="shared" si="27"/>
        <v>0</v>
      </c>
      <c r="AO85" s="315">
        <f t="shared" si="27"/>
        <v>0</v>
      </c>
      <c r="AP85" s="315">
        <f t="shared" si="27"/>
        <v>0</v>
      </c>
      <c r="AQ85" s="315">
        <f t="shared" si="27"/>
        <v>0</v>
      </c>
      <c r="AR85" s="315">
        <f t="shared" si="27"/>
        <v>0</v>
      </c>
      <c r="AS85" s="315">
        <f t="shared" si="27"/>
        <v>0</v>
      </c>
      <c r="AT85" s="315">
        <f t="shared" si="27"/>
        <v>0</v>
      </c>
      <c r="AU85" s="315">
        <f t="shared" si="27"/>
        <v>0</v>
      </c>
      <c r="AV85" s="315">
        <f t="shared" si="27"/>
        <v>0</v>
      </c>
      <c r="AW85" s="315">
        <f t="shared" si="27"/>
        <v>0</v>
      </c>
      <c r="AX85" s="315">
        <f t="shared" si="27"/>
        <v>0</v>
      </c>
      <c r="AY85" s="315">
        <f t="shared" si="27"/>
        <v>0</v>
      </c>
      <c r="AZ85" s="315">
        <f t="shared" si="27"/>
        <v>0</v>
      </c>
      <c r="BA85" s="315">
        <f t="shared" si="27"/>
        <v>0</v>
      </c>
      <c r="BB85" s="315">
        <f t="shared" si="27"/>
        <v>0</v>
      </c>
      <c r="BC85" s="315">
        <f t="shared" si="27"/>
        <v>0</v>
      </c>
      <c r="BD85" s="315">
        <f t="shared" ref="BD85:EF85" si="28">SUM(BD47:BD84)</f>
        <v>0</v>
      </c>
      <c r="BE85" s="315">
        <f t="shared" si="28"/>
        <v>0</v>
      </c>
      <c r="BF85" s="315">
        <f t="shared" si="28"/>
        <v>0</v>
      </c>
      <c r="BG85" s="315">
        <f t="shared" si="28"/>
        <v>0</v>
      </c>
      <c r="BH85" s="315">
        <f t="shared" si="28"/>
        <v>0</v>
      </c>
      <c r="BI85" s="315">
        <f t="shared" si="28"/>
        <v>0</v>
      </c>
      <c r="BJ85" s="315">
        <f t="shared" si="28"/>
        <v>0</v>
      </c>
      <c r="BK85" s="315">
        <f t="shared" si="28"/>
        <v>0</v>
      </c>
      <c r="BL85" s="315">
        <f t="shared" si="28"/>
        <v>0</v>
      </c>
      <c r="BM85" s="315">
        <f t="shared" si="28"/>
        <v>0</v>
      </c>
      <c r="BN85" s="315">
        <f t="shared" si="28"/>
        <v>0</v>
      </c>
      <c r="BO85" s="315">
        <f t="shared" si="28"/>
        <v>0</v>
      </c>
      <c r="BP85" s="315">
        <f t="shared" si="28"/>
        <v>0</v>
      </c>
      <c r="BQ85" s="315">
        <f t="shared" si="28"/>
        <v>0</v>
      </c>
      <c r="BR85" s="315">
        <f t="shared" si="28"/>
        <v>0</v>
      </c>
      <c r="BS85" s="315">
        <f t="shared" si="28"/>
        <v>0</v>
      </c>
      <c r="BT85" s="315">
        <f t="shared" si="28"/>
        <v>0</v>
      </c>
      <c r="BU85" s="315">
        <f t="shared" si="28"/>
        <v>0</v>
      </c>
      <c r="BV85" s="315">
        <f t="shared" si="28"/>
        <v>0</v>
      </c>
      <c r="BW85" s="315">
        <f t="shared" si="28"/>
        <v>0</v>
      </c>
      <c r="BX85" s="315">
        <f t="shared" si="28"/>
        <v>0</v>
      </c>
      <c r="BY85" s="315">
        <f t="shared" si="28"/>
        <v>0</v>
      </c>
      <c r="BZ85" s="315">
        <f t="shared" si="28"/>
        <v>0</v>
      </c>
      <c r="CA85" s="315">
        <f t="shared" si="28"/>
        <v>0</v>
      </c>
      <c r="CB85" s="315">
        <f t="shared" si="28"/>
        <v>0</v>
      </c>
      <c r="CC85" s="315">
        <f t="shared" si="28"/>
        <v>0</v>
      </c>
      <c r="CD85" s="315">
        <f t="shared" si="28"/>
        <v>0</v>
      </c>
      <c r="CE85" s="315">
        <f t="shared" si="28"/>
        <v>0</v>
      </c>
      <c r="CF85" s="315">
        <f t="shared" si="28"/>
        <v>0</v>
      </c>
      <c r="CG85" s="315">
        <f t="shared" si="28"/>
        <v>0</v>
      </c>
      <c r="CH85" s="315">
        <f t="shared" si="28"/>
        <v>0</v>
      </c>
      <c r="CI85" s="315">
        <f t="shared" si="28"/>
        <v>0</v>
      </c>
      <c r="CJ85" s="315">
        <f t="shared" si="28"/>
        <v>0</v>
      </c>
      <c r="CK85" s="315">
        <f t="shared" si="28"/>
        <v>0</v>
      </c>
      <c r="CL85" s="315">
        <f t="shared" si="28"/>
        <v>0</v>
      </c>
      <c r="CM85" s="315">
        <f t="shared" si="28"/>
        <v>0</v>
      </c>
      <c r="CN85" s="315">
        <f t="shared" si="28"/>
        <v>0</v>
      </c>
      <c r="CO85" s="315">
        <f t="shared" si="28"/>
        <v>0</v>
      </c>
      <c r="CP85" s="315">
        <f t="shared" si="28"/>
        <v>0</v>
      </c>
      <c r="CQ85" s="315">
        <f t="shared" si="28"/>
        <v>0</v>
      </c>
      <c r="CR85" s="315">
        <f t="shared" si="28"/>
        <v>0</v>
      </c>
      <c r="CS85" s="315">
        <f t="shared" si="28"/>
        <v>0</v>
      </c>
      <c r="CT85" s="315">
        <f t="shared" si="28"/>
        <v>0</v>
      </c>
      <c r="CU85" s="315">
        <f t="shared" si="28"/>
        <v>0</v>
      </c>
      <c r="CV85" s="315">
        <f t="shared" si="28"/>
        <v>0</v>
      </c>
      <c r="CW85" s="315">
        <f t="shared" si="28"/>
        <v>0</v>
      </c>
      <c r="CX85" s="315">
        <f t="shared" si="28"/>
        <v>0</v>
      </c>
      <c r="CY85" s="315">
        <f t="shared" si="28"/>
        <v>0</v>
      </c>
      <c r="CZ85" s="315">
        <f t="shared" si="28"/>
        <v>0</v>
      </c>
      <c r="DA85" s="315">
        <f t="shared" si="28"/>
        <v>0</v>
      </c>
      <c r="DB85" s="315">
        <f t="shared" si="28"/>
        <v>0</v>
      </c>
      <c r="DC85" s="315">
        <f t="shared" si="28"/>
        <v>0</v>
      </c>
      <c r="DD85" s="315">
        <f t="shared" si="28"/>
        <v>0</v>
      </c>
      <c r="DE85" s="315">
        <f t="shared" si="28"/>
        <v>0</v>
      </c>
      <c r="DF85" s="315">
        <f t="shared" si="28"/>
        <v>0</v>
      </c>
      <c r="DG85" s="315">
        <f t="shared" si="28"/>
        <v>0</v>
      </c>
      <c r="DH85" s="315">
        <f t="shared" si="28"/>
        <v>0</v>
      </c>
      <c r="DI85" s="315">
        <f t="shared" si="28"/>
        <v>0</v>
      </c>
      <c r="DJ85" s="315">
        <f t="shared" si="28"/>
        <v>0</v>
      </c>
      <c r="DK85" s="315">
        <f t="shared" si="28"/>
        <v>0</v>
      </c>
      <c r="DL85" s="315">
        <f t="shared" si="28"/>
        <v>0</v>
      </c>
      <c r="DM85" s="315">
        <f t="shared" si="28"/>
        <v>0</v>
      </c>
      <c r="DN85" s="315">
        <f t="shared" si="28"/>
        <v>0</v>
      </c>
      <c r="DO85" s="315">
        <f t="shared" si="28"/>
        <v>0</v>
      </c>
      <c r="DP85" s="315">
        <f t="shared" si="28"/>
        <v>0</v>
      </c>
      <c r="DQ85" s="315">
        <f t="shared" si="28"/>
        <v>0</v>
      </c>
      <c r="DR85" s="315">
        <f t="shared" si="28"/>
        <v>0</v>
      </c>
      <c r="DS85" s="315">
        <f t="shared" si="28"/>
        <v>0</v>
      </c>
      <c r="DT85" s="315">
        <f t="shared" si="28"/>
        <v>0</v>
      </c>
      <c r="DU85" s="315">
        <f t="shared" si="28"/>
        <v>0</v>
      </c>
      <c r="DV85" s="315">
        <f t="shared" si="28"/>
        <v>0</v>
      </c>
      <c r="DW85" s="315">
        <f t="shared" si="28"/>
        <v>0</v>
      </c>
      <c r="DX85" s="315">
        <f t="shared" si="28"/>
        <v>0</v>
      </c>
      <c r="DY85" s="315">
        <f t="shared" si="28"/>
        <v>0</v>
      </c>
      <c r="DZ85" s="315">
        <f t="shared" si="28"/>
        <v>0</v>
      </c>
      <c r="EA85" s="315">
        <f t="shared" si="28"/>
        <v>0</v>
      </c>
      <c r="EB85" s="315">
        <f t="shared" si="28"/>
        <v>0</v>
      </c>
      <c r="EC85" s="315">
        <f t="shared" si="28"/>
        <v>0</v>
      </c>
      <c r="ED85" s="315">
        <f t="shared" si="28"/>
        <v>0</v>
      </c>
      <c r="EE85" s="315">
        <f t="shared" si="28"/>
        <v>0</v>
      </c>
      <c r="EF85" s="315">
        <f t="shared" si="28"/>
        <v>0</v>
      </c>
      <c r="EG85" s="315">
        <f t="shared" ref="EG85:EJ85" si="29">SUM(EG47:EG84)</f>
        <v>0</v>
      </c>
      <c r="EH85" s="315">
        <f t="shared" si="29"/>
        <v>0</v>
      </c>
      <c r="EI85" s="315">
        <f t="shared" si="29"/>
        <v>0</v>
      </c>
      <c r="EJ85" s="315">
        <f t="shared" si="29"/>
        <v>0</v>
      </c>
      <c r="EK85" s="315">
        <f t="shared" ref="EK85:EY85" si="30">SUM(EK47:EK84)</f>
        <v>0</v>
      </c>
      <c r="EL85" s="315">
        <f t="shared" si="30"/>
        <v>0</v>
      </c>
      <c r="EM85" s="315">
        <f t="shared" si="30"/>
        <v>0</v>
      </c>
      <c r="EN85" s="315">
        <f t="shared" si="30"/>
        <v>0</v>
      </c>
      <c r="EO85" s="315">
        <f t="shared" si="30"/>
        <v>0</v>
      </c>
      <c r="EP85" s="315">
        <f t="shared" si="30"/>
        <v>0</v>
      </c>
      <c r="EQ85" s="315">
        <f t="shared" si="30"/>
        <v>0</v>
      </c>
      <c r="ER85" s="315">
        <f t="shared" si="30"/>
        <v>0</v>
      </c>
      <c r="ES85" s="315">
        <f t="shared" si="30"/>
        <v>0</v>
      </c>
      <c r="ET85" s="315">
        <f t="shared" si="30"/>
        <v>0</v>
      </c>
      <c r="EU85" s="315">
        <f t="shared" si="30"/>
        <v>0</v>
      </c>
      <c r="EV85" s="315">
        <f t="shared" si="30"/>
        <v>0</v>
      </c>
      <c r="EW85" s="315">
        <f t="shared" si="30"/>
        <v>0</v>
      </c>
      <c r="EX85" s="315">
        <f t="shared" si="30"/>
        <v>0</v>
      </c>
      <c r="EY85" s="315">
        <f t="shared" si="30"/>
        <v>0</v>
      </c>
      <c r="EZ85" s="315">
        <f>SUM(EZ47:EZ84)</f>
        <v>0</v>
      </c>
      <c r="FA85" s="315">
        <f>SUM(FA47:FA84)</f>
        <v>0</v>
      </c>
      <c r="FB85" s="315">
        <f>SUM(FB47:FB84)</f>
        <v>0</v>
      </c>
      <c r="FC85" s="315">
        <f>SUM(FC47:FC84)</f>
        <v>0</v>
      </c>
      <c r="FD85" s="315">
        <f>SUM(FD47:FD84)</f>
        <v>0</v>
      </c>
      <c r="FE85" s="315">
        <f t="shared" ref="FE85:FI85" si="31">SUM(FE47:FE84)</f>
        <v>0</v>
      </c>
      <c r="FF85" s="315">
        <f t="shared" si="31"/>
        <v>0</v>
      </c>
      <c r="FG85" s="315">
        <f t="shared" si="31"/>
        <v>0</v>
      </c>
      <c r="FH85" s="315">
        <f t="shared" si="31"/>
        <v>0</v>
      </c>
      <c r="FI85" s="315">
        <f t="shared" si="31"/>
        <v>0</v>
      </c>
      <c r="FJ85" s="315"/>
      <c r="FK85" s="315"/>
      <c r="FL85" s="315"/>
      <c r="FM85" s="315"/>
      <c r="FN85" s="315"/>
    </row>
    <row r="86" spans="1:170" ht="64" thickTop="1">
      <c r="A86" s="188"/>
      <c r="J86" s="668"/>
      <c r="AX86" s="508"/>
      <c r="BH86" s="508"/>
      <c r="BI86" s="749"/>
      <c r="BJ86" s="749"/>
      <c r="BK86" s="749"/>
      <c r="BL86" s="749"/>
      <c r="BM86" s="749"/>
      <c r="BN86" s="653"/>
      <c r="BO86" s="653"/>
      <c r="BP86" s="653"/>
      <c r="BQ86" s="653"/>
      <c r="BR86" s="653"/>
      <c r="BS86" s="587"/>
      <c r="BT86" s="587"/>
      <c r="BU86" s="587"/>
      <c r="BV86" s="587"/>
      <c r="BW86" s="587"/>
      <c r="CL86" s="508"/>
      <c r="CR86" s="166"/>
      <c r="CS86" s="166"/>
      <c r="CT86" s="166"/>
      <c r="CU86" s="166"/>
      <c r="CV86" s="508"/>
      <c r="CW86" s="166"/>
      <c r="CX86" s="166"/>
      <c r="CY86" s="166"/>
      <c r="CZ86" s="166"/>
      <c r="DA86" s="508"/>
      <c r="DB86" s="768"/>
      <c r="DC86" s="768"/>
      <c r="DD86" s="768"/>
      <c r="DE86" s="768"/>
      <c r="DF86" s="768"/>
      <c r="DG86" s="166"/>
      <c r="DH86" s="166"/>
      <c r="DI86" s="166"/>
      <c r="DJ86" s="166"/>
      <c r="DK86" s="508"/>
      <c r="DL86" s="719"/>
      <c r="DM86" s="719"/>
      <c r="DN86" s="719"/>
      <c r="DO86" s="719"/>
      <c r="DP86" s="719"/>
      <c r="DQ86" s="166"/>
      <c r="DR86" s="166"/>
      <c r="DS86" s="166"/>
      <c r="DT86" s="166"/>
      <c r="DU86" s="508"/>
      <c r="DV86" s="166"/>
      <c r="DW86" s="166"/>
      <c r="DX86" s="166"/>
      <c r="DY86" s="166"/>
      <c r="DZ86" s="508"/>
      <c r="EA86" s="781"/>
      <c r="EB86" s="781"/>
      <c r="EC86" s="781"/>
      <c r="ED86" s="781"/>
      <c r="EE86" s="781"/>
      <c r="EF86" s="772"/>
      <c r="EG86" s="772"/>
      <c r="EH86" s="772"/>
      <c r="EI86" s="772"/>
      <c r="EJ86" s="772"/>
      <c r="EP86" s="166"/>
      <c r="EQ86" s="166"/>
      <c r="ER86" s="166"/>
      <c r="ES86" s="166"/>
      <c r="ET86" s="521"/>
      <c r="EY86" s="521"/>
      <c r="FD86" s="521"/>
      <c r="FJ86" s="782"/>
      <c r="FK86" s="782"/>
      <c r="FL86" s="782"/>
      <c r="FM86" s="782"/>
      <c r="FN86" s="782"/>
    </row>
    <row r="87" spans="1:170">
      <c r="A87" s="188"/>
      <c r="J87" s="668"/>
      <c r="AX87" s="508"/>
      <c r="CL87" s="508"/>
      <c r="CR87" s="166"/>
      <c r="CS87" s="166"/>
      <c r="CT87" s="166"/>
      <c r="CU87" s="166"/>
      <c r="CV87" s="508"/>
      <c r="CW87" s="166"/>
      <c r="CX87" s="166"/>
      <c r="CY87" s="166"/>
      <c r="CZ87" s="166"/>
      <c r="DA87" s="508"/>
      <c r="DB87" s="768"/>
      <c r="DC87" s="768"/>
      <c r="DD87" s="768"/>
      <c r="DE87" s="768"/>
      <c r="DF87" s="768"/>
      <c r="DG87" s="166"/>
      <c r="DH87" s="166"/>
      <c r="DI87" s="166"/>
      <c r="DJ87" s="166"/>
      <c r="DK87" s="508"/>
      <c r="DL87" s="719"/>
      <c r="DM87" s="719"/>
      <c r="DN87" s="719"/>
      <c r="DO87" s="719"/>
      <c r="DP87" s="719"/>
      <c r="DQ87" s="166"/>
      <c r="DR87" s="166"/>
      <c r="DS87" s="166"/>
      <c r="DT87" s="166"/>
      <c r="DU87" s="508"/>
      <c r="DV87" s="166"/>
      <c r="DW87" s="166"/>
      <c r="DX87" s="166"/>
      <c r="DY87" s="166"/>
      <c r="DZ87" s="508"/>
      <c r="EA87" s="781"/>
      <c r="EB87" s="781"/>
      <c r="EC87" s="781"/>
      <c r="ED87" s="781"/>
      <c r="EE87" s="781"/>
      <c r="EF87" s="772"/>
      <c r="EG87" s="772"/>
      <c r="EH87" s="772"/>
      <c r="EI87" s="772"/>
      <c r="EJ87" s="772"/>
      <c r="EP87" s="166"/>
      <c r="EQ87" s="166"/>
      <c r="ER87" s="166"/>
      <c r="ES87" s="166"/>
      <c r="ET87" s="521"/>
      <c r="EY87" s="521"/>
      <c r="FD87" s="521"/>
      <c r="FJ87" s="782"/>
      <c r="FK87" s="782"/>
      <c r="FL87" s="782"/>
      <c r="FM87" s="782"/>
      <c r="FN87" s="782"/>
    </row>
    <row r="88" spans="1:170">
      <c r="A88" s="188"/>
      <c r="J88" s="668"/>
      <c r="AX88" s="508"/>
      <c r="CL88" s="508"/>
      <c r="CR88" s="166"/>
      <c r="CS88" s="166"/>
      <c r="CT88" s="166"/>
      <c r="CU88" s="166"/>
      <c r="CV88" s="508"/>
      <c r="CW88" s="166"/>
      <c r="CX88" s="166"/>
      <c r="CY88" s="166"/>
      <c r="CZ88" s="166"/>
      <c r="DA88" s="508"/>
      <c r="DB88" s="768"/>
      <c r="DC88" s="768"/>
      <c r="DD88" s="768"/>
      <c r="DE88" s="768"/>
      <c r="DF88" s="768"/>
      <c r="DG88" s="166"/>
      <c r="DH88" s="166"/>
      <c r="DI88" s="166"/>
      <c r="DJ88" s="166"/>
      <c r="DK88" s="508"/>
      <c r="DL88" s="719"/>
      <c r="DM88" s="719"/>
      <c r="DN88" s="719"/>
      <c r="DO88" s="719"/>
      <c r="DP88" s="719"/>
      <c r="DQ88" s="166"/>
      <c r="DR88" s="166"/>
      <c r="DS88" s="166"/>
      <c r="DT88" s="166"/>
      <c r="DU88" s="508"/>
      <c r="DV88" s="166"/>
      <c r="DW88" s="166"/>
      <c r="DX88" s="166"/>
      <c r="DY88" s="166"/>
      <c r="DZ88" s="508"/>
      <c r="EA88" s="781"/>
      <c r="EB88" s="781"/>
      <c r="EC88" s="781"/>
      <c r="ED88" s="781"/>
      <c r="EE88" s="781"/>
      <c r="EF88" s="772"/>
      <c r="EG88" s="772"/>
      <c r="EH88" s="772"/>
      <c r="EI88" s="772"/>
      <c r="EJ88" s="772"/>
      <c r="EP88" s="166"/>
      <c r="EQ88" s="166"/>
      <c r="ER88" s="166"/>
      <c r="ES88" s="166"/>
      <c r="ET88" s="521"/>
      <c r="EY88" s="521"/>
      <c r="FD88" s="521"/>
      <c r="FJ88" s="782"/>
      <c r="FK88" s="782"/>
      <c r="FL88" s="782"/>
      <c r="FM88" s="782"/>
      <c r="FN88" s="782"/>
    </row>
    <row r="89" spans="1:170">
      <c r="A89" s="188"/>
      <c r="J89" s="668"/>
      <c r="AX89" s="508"/>
      <c r="CL89" s="508"/>
      <c r="CW89" s="166"/>
      <c r="CX89" s="166"/>
      <c r="CY89" s="166"/>
      <c r="CZ89" s="166"/>
      <c r="DA89" s="508"/>
      <c r="DB89" s="768"/>
      <c r="DC89" s="768"/>
      <c r="DD89" s="768"/>
      <c r="DE89" s="768"/>
      <c r="DF89" s="768"/>
      <c r="DG89" s="166"/>
      <c r="DH89" s="166"/>
      <c r="DI89" s="166"/>
      <c r="DJ89" s="166"/>
      <c r="DK89" s="508"/>
      <c r="DL89" s="719"/>
      <c r="DM89" s="719"/>
      <c r="DN89" s="719"/>
      <c r="DO89" s="719"/>
      <c r="DP89" s="719"/>
      <c r="DQ89" s="166"/>
      <c r="DR89" s="166"/>
      <c r="DS89" s="166"/>
      <c r="DT89" s="166"/>
      <c r="DU89" s="508"/>
      <c r="DV89" s="166"/>
      <c r="DW89" s="166"/>
      <c r="DX89" s="166"/>
      <c r="DY89" s="166"/>
      <c r="DZ89" s="508"/>
      <c r="EA89" s="781"/>
      <c r="EB89" s="781"/>
      <c r="EC89" s="781"/>
      <c r="ED89" s="781"/>
      <c r="EE89" s="781"/>
      <c r="EF89" s="772"/>
      <c r="EG89" s="772"/>
      <c r="EH89" s="772"/>
      <c r="EI89" s="772"/>
      <c r="EJ89" s="772"/>
      <c r="EP89" s="166"/>
      <c r="EQ89" s="166"/>
      <c r="ER89" s="166"/>
      <c r="ES89" s="166"/>
      <c r="ET89" s="521"/>
      <c r="EY89" s="521"/>
      <c r="FD89" s="521"/>
      <c r="FJ89" s="782"/>
      <c r="FK89" s="782"/>
      <c r="FL89" s="782"/>
      <c r="FM89" s="782"/>
      <c r="FN89" s="782"/>
    </row>
    <row r="90" spans="1:170">
      <c r="A90" s="188"/>
      <c r="J90" s="668"/>
      <c r="AX90" s="508"/>
      <c r="DG90" s="166"/>
      <c r="DH90" s="166"/>
      <c r="DI90" s="166"/>
      <c r="DJ90" s="166"/>
      <c r="DK90" s="508"/>
      <c r="DL90" s="719"/>
      <c r="DM90" s="719"/>
      <c r="DN90" s="719"/>
      <c r="DO90" s="719"/>
      <c r="DP90" s="719"/>
      <c r="DQ90" s="166"/>
      <c r="DR90" s="166"/>
      <c r="DS90" s="166"/>
      <c r="DT90" s="166"/>
      <c r="DU90" s="508"/>
      <c r="DV90" s="166"/>
      <c r="DW90" s="166"/>
      <c r="DX90" s="166"/>
      <c r="DY90" s="166"/>
      <c r="DZ90" s="508"/>
      <c r="EA90" s="781"/>
      <c r="EB90" s="781"/>
      <c r="EC90" s="781"/>
      <c r="ED90" s="781"/>
      <c r="EE90" s="781"/>
      <c r="EF90" s="772"/>
      <c r="EG90" s="772"/>
      <c r="EH90" s="772"/>
      <c r="EI90" s="772"/>
      <c r="EJ90" s="772"/>
      <c r="EP90" s="166"/>
      <c r="EQ90" s="166"/>
      <c r="ER90" s="166"/>
      <c r="ES90" s="166"/>
      <c r="ET90" s="521"/>
      <c r="EY90" s="521"/>
      <c r="FD90" s="521"/>
      <c r="FJ90" s="782"/>
      <c r="FK90" s="782"/>
      <c r="FL90" s="782"/>
      <c r="FM90" s="782"/>
      <c r="FN90" s="782"/>
    </row>
    <row r="91" spans="1:170">
      <c r="A91" s="188"/>
      <c r="J91" s="668"/>
      <c r="AX91" s="508"/>
      <c r="DG91" s="166"/>
      <c r="DH91" s="166"/>
      <c r="DI91" s="166"/>
      <c r="DJ91" s="166"/>
      <c r="DK91" s="508"/>
      <c r="DL91" s="719"/>
      <c r="DM91" s="719"/>
      <c r="DN91" s="719"/>
      <c r="DO91" s="719"/>
      <c r="DP91" s="719"/>
      <c r="DQ91" s="166"/>
      <c r="DR91" s="166"/>
      <c r="DS91" s="166"/>
      <c r="DT91" s="166"/>
      <c r="DU91" s="508"/>
      <c r="DV91" s="166"/>
      <c r="DW91" s="166"/>
      <c r="DX91" s="166"/>
      <c r="DY91" s="166"/>
      <c r="DZ91" s="508"/>
      <c r="EA91" s="781"/>
      <c r="EB91" s="781"/>
      <c r="EC91" s="781"/>
      <c r="ED91" s="781"/>
      <c r="EE91" s="781"/>
      <c r="EF91" s="772"/>
      <c r="EG91" s="772"/>
      <c r="EH91" s="772"/>
      <c r="EI91" s="772"/>
      <c r="EJ91" s="772"/>
      <c r="EP91" s="166"/>
      <c r="EQ91" s="166"/>
      <c r="ER91" s="166"/>
      <c r="ES91" s="166"/>
      <c r="ET91" s="521"/>
      <c r="EY91" s="521"/>
      <c r="FD91" s="521"/>
      <c r="FJ91" s="782"/>
      <c r="FK91" s="782"/>
      <c r="FL91" s="782"/>
      <c r="FM91" s="782"/>
      <c r="FN91" s="782"/>
    </row>
    <row r="92" spans="1:170">
      <c r="A92" s="188"/>
      <c r="J92" s="668"/>
      <c r="AX92" s="508"/>
      <c r="DG92" s="166"/>
      <c r="DH92" s="166"/>
      <c r="DI92" s="166"/>
      <c r="DJ92" s="166"/>
      <c r="DK92" s="508"/>
      <c r="DL92" s="719"/>
      <c r="DM92" s="719"/>
      <c r="DN92" s="719"/>
      <c r="DO92" s="719"/>
      <c r="DP92" s="719"/>
      <c r="DQ92" s="166"/>
      <c r="DR92" s="166"/>
      <c r="DS92" s="166"/>
      <c r="DT92" s="166"/>
      <c r="DU92" s="508"/>
      <c r="DV92" s="166"/>
      <c r="DW92" s="166"/>
      <c r="DX92" s="166"/>
      <c r="DY92" s="166"/>
      <c r="DZ92" s="508"/>
      <c r="EA92" s="781"/>
      <c r="EB92" s="781"/>
      <c r="EC92" s="781"/>
      <c r="ED92" s="781"/>
      <c r="EE92" s="781"/>
      <c r="EF92" s="772"/>
      <c r="EG92" s="772"/>
      <c r="EH92" s="772"/>
      <c r="EI92" s="772"/>
      <c r="EJ92" s="772"/>
      <c r="EP92" s="166"/>
      <c r="EQ92" s="166"/>
      <c r="ER92" s="166"/>
      <c r="ES92" s="166"/>
      <c r="ET92" s="521"/>
      <c r="EY92" s="521"/>
      <c r="FD92" s="521"/>
      <c r="FJ92" s="782"/>
      <c r="FK92" s="782"/>
      <c r="FL92" s="782"/>
      <c r="FM92" s="782"/>
      <c r="FN92" s="782"/>
    </row>
    <row r="93" spans="1:170">
      <c r="A93" s="188"/>
      <c r="AX93" s="508"/>
      <c r="DG93" s="166"/>
      <c r="DH93" s="166"/>
      <c r="DI93" s="166"/>
      <c r="DJ93" s="166"/>
      <c r="DK93" s="508"/>
      <c r="DL93" s="719"/>
      <c r="DM93" s="719"/>
      <c r="DN93" s="719"/>
      <c r="DO93" s="719"/>
      <c r="DP93" s="719"/>
      <c r="DQ93" s="166"/>
      <c r="DR93" s="166"/>
      <c r="DS93" s="166"/>
      <c r="DT93" s="166"/>
      <c r="DU93" s="508"/>
      <c r="DV93" s="166"/>
      <c r="DW93" s="166"/>
      <c r="DX93" s="166"/>
      <c r="DY93" s="166"/>
      <c r="DZ93" s="508"/>
      <c r="EA93" s="781"/>
      <c r="EB93" s="781"/>
      <c r="EC93" s="781"/>
      <c r="ED93" s="781"/>
      <c r="EE93" s="781"/>
      <c r="EF93" s="772"/>
      <c r="EG93" s="772"/>
      <c r="EH93" s="772"/>
      <c r="EI93" s="772"/>
      <c r="EJ93" s="772"/>
      <c r="EP93" s="166"/>
      <c r="EQ93" s="166"/>
      <c r="ER93" s="166"/>
      <c r="ES93" s="166"/>
      <c r="ET93" s="521"/>
      <c r="EY93" s="521"/>
      <c r="FD93" s="521"/>
      <c r="FJ93" s="782"/>
      <c r="FK93" s="782"/>
      <c r="FL93" s="782"/>
      <c r="FM93" s="782"/>
      <c r="FN93" s="782"/>
    </row>
    <row r="94" spans="1:170">
      <c r="A94" s="188"/>
      <c r="AX94" s="508"/>
      <c r="DG94" s="166"/>
      <c r="DH94" s="166"/>
      <c r="DI94" s="166"/>
      <c r="DJ94" s="166"/>
      <c r="DK94" s="508"/>
      <c r="DL94" s="719"/>
      <c r="DM94" s="719"/>
      <c r="DN94" s="719"/>
      <c r="DO94" s="719"/>
      <c r="DP94" s="719"/>
      <c r="DQ94" s="166"/>
      <c r="DR94" s="166"/>
      <c r="DS94" s="166"/>
      <c r="DT94" s="166"/>
      <c r="DU94" s="508"/>
      <c r="DV94" s="166"/>
      <c r="DW94" s="166"/>
      <c r="DX94" s="166"/>
      <c r="DY94" s="166"/>
      <c r="DZ94" s="508"/>
      <c r="EA94" s="781"/>
      <c r="EB94" s="781"/>
      <c r="EC94" s="781"/>
      <c r="ED94" s="781"/>
      <c r="EE94" s="781"/>
      <c r="EF94" s="772"/>
      <c r="EG94" s="772"/>
      <c r="EH94" s="772"/>
      <c r="EI94" s="772"/>
      <c r="EJ94" s="772"/>
      <c r="EP94" s="166"/>
      <c r="EQ94" s="166"/>
      <c r="ER94" s="166"/>
      <c r="ES94" s="166"/>
      <c r="ET94" s="521"/>
      <c r="EY94" s="521"/>
      <c r="FD94" s="521"/>
      <c r="FJ94" s="782"/>
      <c r="FK94" s="782"/>
      <c r="FL94" s="782"/>
      <c r="FM94" s="782"/>
      <c r="FN94" s="782"/>
    </row>
    <row r="95" spans="1:170">
      <c r="A95" s="188"/>
      <c r="AX95" s="508"/>
      <c r="DG95" s="166"/>
      <c r="DH95" s="166"/>
      <c r="DI95" s="166"/>
      <c r="DJ95" s="166"/>
      <c r="DK95" s="508"/>
      <c r="DL95" s="719"/>
      <c r="DM95" s="719"/>
      <c r="DN95" s="719"/>
      <c r="DO95" s="719"/>
      <c r="DP95" s="719"/>
      <c r="DQ95" s="166"/>
      <c r="DR95" s="166"/>
      <c r="DS95" s="166"/>
      <c r="DT95" s="166"/>
      <c r="DU95" s="508"/>
      <c r="DV95" s="166"/>
      <c r="DW95" s="166"/>
      <c r="DX95" s="166"/>
      <c r="DY95" s="166"/>
      <c r="DZ95" s="508"/>
      <c r="EA95" s="781"/>
      <c r="EB95" s="781"/>
      <c r="EC95" s="781"/>
      <c r="ED95" s="781"/>
      <c r="EE95" s="781"/>
      <c r="EF95" s="772"/>
      <c r="EG95" s="772"/>
      <c r="EH95" s="772"/>
      <c r="EI95" s="772"/>
      <c r="EJ95" s="772"/>
      <c r="EP95" s="166"/>
      <c r="EQ95" s="166"/>
      <c r="ER95" s="166"/>
      <c r="ES95" s="166"/>
      <c r="ET95" s="521"/>
      <c r="EY95" s="521"/>
      <c r="FD95" s="521"/>
      <c r="FJ95" s="782"/>
      <c r="FK95" s="782"/>
      <c r="FL95" s="782"/>
      <c r="FM95" s="782"/>
      <c r="FN95" s="782"/>
    </row>
    <row r="96" spans="1:170">
      <c r="A96" s="188"/>
      <c r="AX96" s="508"/>
      <c r="DG96" s="166"/>
      <c r="DH96" s="166"/>
      <c r="DI96" s="166"/>
      <c r="DJ96" s="166"/>
      <c r="DK96" s="508"/>
      <c r="DL96" s="719"/>
      <c r="DM96" s="719"/>
      <c r="DN96" s="719"/>
      <c r="DO96" s="719"/>
      <c r="DP96" s="719"/>
      <c r="DQ96" s="166"/>
      <c r="DR96" s="166"/>
      <c r="DS96" s="166"/>
      <c r="DT96" s="166"/>
      <c r="DU96" s="508"/>
      <c r="DV96" s="166"/>
      <c r="DW96" s="166"/>
      <c r="DX96" s="166"/>
      <c r="DY96" s="166"/>
      <c r="DZ96" s="508"/>
      <c r="EA96" s="781"/>
      <c r="EB96" s="781"/>
      <c r="EC96" s="781"/>
      <c r="ED96" s="781"/>
      <c r="EE96" s="781"/>
      <c r="EF96" s="772"/>
      <c r="EG96" s="772"/>
      <c r="EH96" s="772"/>
      <c r="EI96" s="772"/>
      <c r="EJ96" s="772"/>
      <c r="EP96" s="166"/>
      <c r="EQ96" s="166"/>
      <c r="ER96" s="166"/>
      <c r="ES96" s="166"/>
      <c r="ET96" s="521"/>
      <c r="EY96" s="521"/>
      <c r="FD96" s="521"/>
      <c r="FJ96" s="782"/>
      <c r="FK96" s="782"/>
      <c r="FL96" s="782"/>
      <c r="FM96" s="782"/>
      <c r="FN96" s="782"/>
    </row>
    <row r="97" spans="1:170">
      <c r="A97" s="188"/>
      <c r="AX97" s="508"/>
      <c r="EY97" s="521"/>
      <c r="FD97" s="521"/>
      <c r="FJ97" s="782"/>
      <c r="FK97" s="782"/>
      <c r="FL97" s="782"/>
      <c r="FM97" s="782"/>
      <c r="FN97" s="782"/>
    </row>
    <row r="98" spans="1:170">
      <c r="A98" s="188"/>
      <c r="AX98" s="508"/>
      <c r="EY98" s="521"/>
      <c r="FD98" s="521"/>
      <c r="FJ98" s="782"/>
      <c r="FK98" s="782"/>
      <c r="FL98" s="782"/>
      <c r="FM98" s="782"/>
      <c r="FN98" s="782"/>
    </row>
    <row r="99" spans="1:170">
      <c r="A99" s="188"/>
      <c r="AX99" s="508"/>
      <c r="EY99" s="521"/>
      <c r="FD99" s="521"/>
      <c r="FJ99" s="782"/>
      <c r="FK99" s="782"/>
      <c r="FL99" s="782"/>
      <c r="FM99" s="782"/>
      <c r="FN99" s="782"/>
    </row>
    <row r="100" spans="1:170">
      <c r="A100" s="188"/>
      <c r="AX100" s="508"/>
      <c r="EY100" s="521"/>
      <c r="FD100" s="521"/>
      <c r="FJ100" s="782"/>
      <c r="FK100" s="782"/>
      <c r="FL100" s="782"/>
      <c r="FM100" s="782"/>
      <c r="FN100" s="782"/>
    </row>
    <row r="101" spans="1:170">
      <c r="A101" s="188"/>
      <c r="AX101" s="508"/>
      <c r="EY101" s="521"/>
      <c r="FD101" s="521"/>
      <c r="FJ101" s="782"/>
      <c r="FK101" s="782"/>
      <c r="FL101" s="782"/>
      <c r="FM101" s="782"/>
      <c r="FN101" s="782"/>
    </row>
    <row r="102" spans="1:170">
      <c r="A102" s="188"/>
      <c r="AX102" s="508"/>
      <c r="EY102" s="521"/>
      <c r="FD102" s="521"/>
      <c r="FJ102" s="782"/>
      <c r="FK102" s="782"/>
      <c r="FL102" s="782"/>
      <c r="FM102" s="782"/>
      <c r="FN102" s="782"/>
    </row>
    <row r="103" spans="1:170">
      <c r="A103" s="188"/>
      <c r="AX103" s="508"/>
      <c r="EY103" s="521"/>
      <c r="FD103" s="521"/>
      <c r="FJ103" s="782"/>
      <c r="FK103" s="782"/>
      <c r="FL103" s="782"/>
      <c r="FM103" s="782"/>
      <c r="FN103" s="782"/>
    </row>
    <row r="104" spans="1:170">
      <c r="A104" s="188"/>
      <c r="AX104" s="508"/>
      <c r="EY104" s="521"/>
      <c r="FD104" s="521"/>
      <c r="FJ104" s="782"/>
      <c r="FK104" s="782"/>
      <c r="FL104" s="782"/>
      <c r="FM104" s="782"/>
      <c r="FN104" s="782"/>
    </row>
    <row r="105" spans="1:170">
      <c r="A105" s="188"/>
      <c r="AX105" s="508"/>
      <c r="EY105" s="521"/>
      <c r="FD105" s="521"/>
      <c r="FJ105" s="782"/>
      <c r="FK105" s="782"/>
      <c r="FL105" s="782"/>
      <c r="FM105" s="782"/>
      <c r="FN105" s="782"/>
    </row>
    <row r="106" spans="1:170">
      <c r="A106" s="188"/>
      <c r="AX106" s="508"/>
      <c r="EY106" s="521"/>
      <c r="FD106" s="521"/>
      <c r="FJ106" s="782"/>
      <c r="FK106" s="782"/>
      <c r="FL106" s="782"/>
      <c r="FM106" s="782"/>
      <c r="FN106" s="782"/>
    </row>
    <row r="107" spans="1:170">
      <c r="A107" s="188"/>
      <c r="AX107" s="508"/>
      <c r="EY107" s="521"/>
      <c r="FD107" s="521"/>
      <c r="FJ107" s="782"/>
      <c r="FK107" s="782"/>
      <c r="FL107" s="782"/>
      <c r="FM107" s="782"/>
      <c r="FN107" s="782"/>
    </row>
    <row r="108" spans="1:170">
      <c r="AX108" s="508"/>
      <c r="EY108" s="521"/>
      <c r="FD108" s="521"/>
      <c r="FJ108" s="782"/>
      <c r="FK108" s="782"/>
      <c r="FL108" s="782"/>
      <c r="FM108" s="782"/>
      <c r="FN108" s="782"/>
    </row>
    <row r="109" spans="1:170">
      <c r="AX109" s="508"/>
      <c r="EY109" s="521"/>
      <c r="FD109" s="521"/>
      <c r="FJ109" s="782"/>
      <c r="FK109" s="782"/>
      <c r="FL109" s="782"/>
      <c r="FM109" s="782"/>
      <c r="FN109" s="782"/>
    </row>
    <row r="110" spans="1:170">
      <c r="AX110" s="508"/>
      <c r="EY110" s="521"/>
      <c r="FD110" s="521"/>
      <c r="FJ110" s="782"/>
      <c r="FK110" s="782"/>
      <c r="FL110" s="782"/>
      <c r="FM110" s="782"/>
      <c r="FN110" s="782"/>
    </row>
    <row r="111" spans="1:170">
      <c r="AX111" s="508"/>
      <c r="EY111" s="521"/>
      <c r="FD111" s="521"/>
      <c r="FJ111" s="782"/>
      <c r="FK111" s="782"/>
      <c r="FL111" s="782"/>
      <c r="FM111" s="782"/>
      <c r="FN111" s="782"/>
    </row>
    <row r="112" spans="1:170">
      <c r="AX112" s="508"/>
      <c r="EY112" s="521"/>
      <c r="FD112" s="521"/>
      <c r="FJ112" s="782"/>
      <c r="FK112" s="782"/>
      <c r="FL112" s="782"/>
      <c r="FM112" s="782"/>
      <c r="FN112" s="782"/>
    </row>
    <row r="113" spans="50:170">
      <c r="AX113" s="508"/>
      <c r="EY113" s="521"/>
      <c r="FD113" s="521"/>
      <c r="FJ113" s="782"/>
      <c r="FK113" s="782"/>
      <c r="FL113" s="782"/>
      <c r="FM113" s="782"/>
      <c r="FN113" s="782"/>
    </row>
    <row r="114" spans="50:170">
      <c r="AX114" s="508"/>
      <c r="EY114" s="521"/>
      <c r="FD114" s="521"/>
      <c r="FJ114" s="782"/>
      <c r="FK114" s="782"/>
      <c r="FL114" s="782"/>
      <c r="FM114" s="782"/>
      <c r="FN114" s="782"/>
    </row>
    <row r="115" spans="50:170">
      <c r="EY115" s="521"/>
      <c r="FD115" s="521"/>
      <c r="FJ115" s="782"/>
      <c r="FK115" s="782"/>
      <c r="FL115" s="782"/>
      <c r="FM115" s="782"/>
      <c r="FN115" s="782"/>
    </row>
    <row r="116" spans="50:170">
      <c r="EY116" s="521"/>
      <c r="FD116" s="521"/>
      <c r="FJ116" s="782"/>
      <c r="FK116" s="782"/>
      <c r="FL116" s="782"/>
      <c r="FM116" s="782"/>
      <c r="FN116" s="782"/>
    </row>
    <row r="117" spans="50:170">
      <c r="EY117" s="521"/>
      <c r="FD117" s="521"/>
      <c r="FJ117" s="782"/>
      <c r="FK117" s="782"/>
      <c r="FL117" s="782"/>
      <c r="FM117" s="782"/>
      <c r="FN117" s="782"/>
    </row>
    <row r="118" spans="50:170">
      <c r="EY118" s="521"/>
      <c r="FD118" s="521"/>
      <c r="FJ118" s="782"/>
      <c r="FK118" s="782"/>
      <c r="FL118" s="782"/>
      <c r="FM118" s="782"/>
      <c r="FN118" s="782"/>
    </row>
    <row r="119" spans="50:170">
      <c r="EY119" s="521"/>
      <c r="FD119" s="521"/>
      <c r="FJ119" s="782"/>
      <c r="FK119" s="782"/>
      <c r="FL119" s="782"/>
      <c r="FM119" s="782"/>
      <c r="FN119" s="782"/>
    </row>
    <row r="120" spans="50:170">
      <c r="EY120" s="521"/>
      <c r="FD120" s="521"/>
      <c r="FJ120" s="782"/>
      <c r="FK120" s="782"/>
      <c r="FL120" s="782"/>
      <c r="FM120" s="782"/>
      <c r="FN120" s="782"/>
    </row>
    <row r="121" spans="50:170">
      <c r="EY121" s="521"/>
      <c r="FD121" s="521"/>
      <c r="FJ121" s="782"/>
      <c r="FK121" s="782"/>
      <c r="FL121" s="782"/>
      <c r="FM121" s="782"/>
      <c r="FN121" s="782"/>
    </row>
    <row r="122" spans="50:170">
      <c r="EY122" s="521"/>
      <c r="FD122" s="521"/>
      <c r="FJ122" s="782"/>
      <c r="FK122" s="782"/>
      <c r="FL122" s="782"/>
      <c r="FM122" s="782"/>
      <c r="FN122" s="782"/>
    </row>
    <row r="123" spans="50:170">
      <c r="EY123" s="521"/>
      <c r="FD123" s="521"/>
      <c r="FJ123" s="782"/>
      <c r="FK123" s="782"/>
      <c r="FL123" s="782"/>
      <c r="FM123" s="782"/>
      <c r="FN123" s="782"/>
    </row>
    <row r="124" spans="50:170">
      <c r="EY124" s="521"/>
      <c r="FD124" s="521"/>
      <c r="FJ124" s="782"/>
      <c r="FK124" s="782"/>
      <c r="FL124" s="782"/>
      <c r="FM124" s="782"/>
      <c r="FN124" s="782"/>
    </row>
    <row r="125" spans="50:170">
      <c r="EY125" s="521"/>
      <c r="FD125" s="521"/>
      <c r="FJ125" s="782"/>
      <c r="FK125" s="782"/>
      <c r="FL125" s="782"/>
      <c r="FM125" s="782"/>
      <c r="FN125" s="782"/>
    </row>
    <row r="126" spans="50:170">
      <c r="EY126" s="521"/>
      <c r="FD126" s="521"/>
      <c r="FJ126" s="782"/>
      <c r="FK126" s="782"/>
      <c r="FL126" s="782"/>
      <c r="FM126" s="782"/>
      <c r="FN126" s="782"/>
    </row>
    <row r="127" spans="50:170">
      <c r="EY127" s="521"/>
      <c r="FD127" s="521"/>
      <c r="FJ127" s="782"/>
      <c r="FK127" s="782"/>
      <c r="FL127" s="782"/>
      <c r="FM127" s="782"/>
      <c r="FN127" s="782"/>
    </row>
    <row r="128" spans="50:170">
      <c r="EY128" s="521"/>
      <c r="FD128" s="521"/>
      <c r="FJ128" s="782"/>
      <c r="FK128" s="782"/>
      <c r="FL128" s="782"/>
      <c r="FM128" s="782"/>
      <c r="FN128" s="782"/>
    </row>
    <row r="129" spans="155:170">
      <c r="EY129" s="521"/>
      <c r="FD129" s="521"/>
      <c r="FJ129" s="782"/>
      <c r="FK129" s="782"/>
      <c r="FL129" s="782"/>
      <c r="FM129" s="782"/>
      <c r="FN129" s="782"/>
    </row>
    <row r="130" spans="155:170">
      <c r="EY130" s="521"/>
      <c r="FD130" s="521"/>
      <c r="FJ130" s="782"/>
      <c r="FK130" s="782"/>
      <c r="FL130" s="782"/>
      <c r="FM130" s="782"/>
      <c r="FN130" s="782"/>
    </row>
    <row r="131" spans="155:170">
      <c r="EY131" s="521"/>
      <c r="FD131" s="521"/>
      <c r="FJ131" s="782"/>
      <c r="FK131" s="782"/>
      <c r="FL131" s="782"/>
      <c r="FM131" s="782"/>
      <c r="FN131" s="782"/>
    </row>
    <row r="132" spans="155:170">
      <c r="EY132" s="521"/>
      <c r="FD132" s="521"/>
      <c r="FJ132" s="782"/>
      <c r="FK132" s="782"/>
      <c r="FL132" s="782"/>
      <c r="FM132" s="782"/>
      <c r="FN132" s="782"/>
    </row>
    <row r="133" spans="155:170">
      <c r="EY133" s="521"/>
      <c r="FD133" s="521"/>
      <c r="FJ133" s="782"/>
      <c r="FK133" s="782"/>
      <c r="FL133" s="782"/>
      <c r="FM133" s="782"/>
      <c r="FN133" s="782"/>
    </row>
    <row r="134" spans="155:170">
      <c r="EY134" s="521"/>
      <c r="FD134" s="521"/>
      <c r="FJ134" s="782"/>
      <c r="FK134" s="782"/>
      <c r="FL134" s="782"/>
      <c r="FM134" s="782"/>
      <c r="FN134" s="782"/>
    </row>
    <row r="135" spans="155:170">
      <c r="EY135" s="521"/>
      <c r="FD135" s="521"/>
      <c r="FJ135" s="782"/>
      <c r="FK135" s="782"/>
      <c r="FL135" s="782"/>
      <c r="FM135" s="782"/>
      <c r="FN135" s="782"/>
    </row>
    <row r="136" spans="155:170">
      <c r="EY136" s="521"/>
      <c r="FD136" s="521"/>
      <c r="FJ136" s="782"/>
      <c r="FK136" s="782"/>
      <c r="FL136" s="782"/>
      <c r="FM136" s="782"/>
      <c r="FN136" s="782"/>
    </row>
    <row r="137" spans="155:170">
      <c r="EY137" s="521"/>
      <c r="FD137" s="521"/>
      <c r="FJ137" s="782"/>
      <c r="FK137" s="782"/>
      <c r="FL137" s="782"/>
      <c r="FM137" s="782"/>
      <c r="FN137" s="782"/>
    </row>
    <row r="138" spans="155:170">
      <c r="EY138" s="521"/>
      <c r="FD138" s="521"/>
      <c r="FJ138" s="782"/>
      <c r="FK138" s="782"/>
      <c r="FL138" s="782"/>
      <c r="FM138" s="782"/>
      <c r="FN138" s="782"/>
    </row>
    <row r="139" spans="155:170">
      <c r="EY139" s="521"/>
      <c r="FD139" s="521"/>
      <c r="FJ139" s="782"/>
      <c r="FK139" s="782"/>
      <c r="FL139" s="782"/>
      <c r="FM139" s="782"/>
      <c r="FN139" s="782"/>
    </row>
    <row r="140" spans="155:170">
      <c r="EY140" s="521"/>
      <c r="FD140" s="521"/>
      <c r="FJ140" s="782"/>
      <c r="FK140" s="782"/>
      <c r="FL140" s="782"/>
      <c r="FM140" s="782"/>
      <c r="FN140" s="782"/>
    </row>
    <row r="141" spans="155:170">
      <c r="EY141" s="521"/>
      <c r="FD141" s="521"/>
      <c r="FJ141" s="782"/>
      <c r="FK141" s="782"/>
      <c r="FL141" s="782"/>
      <c r="FM141" s="782"/>
      <c r="FN141" s="782"/>
    </row>
    <row r="142" spans="155:170">
      <c r="EY142" s="521"/>
      <c r="FD142" s="521"/>
      <c r="FJ142" s="782"/>
      <c r="FK142" s="782"/>
      <c r="FL142" s="782"/>
      <c r="FM142" s="782"/>
      <c r="FN142" s="782"/>
    </row>
    <row r="143" spans="155:170">
      <c r="EY143" s="521"/>
      <c r="FD143" s="521"/>
      <c r="FJ143" s="782"/>
      <c r="FK143" s="782"/>
      <c r="FL143" s="782"/>
      <c r="FM143" s="782"/>
      <c r="FN143" s="782"/>
    </row>
    <row r="144" spans="155:170">
      <c r="EY144" s="521"/>
      <c r="FD144" s="521"/>
      <c r="FJ144" s="782"/>
      <c r="FK144" s="782"/>
      <c r="FL144" s="782"/>
      <c r="FM144" s="782"/>
      <c r="FN144" s="782"/>
    </row>
    <row r="145" spans="155:170">
      <c r="EY145" s="521"/>
      <c r="FD145" s="521"/>
      <c r="FJ145" s="782"/>
      <c r="FK145" s="782"/>
      <c r="FL145" s="782"/>
      <c r="FM145" s="782"/>
      <c r="FN145" s="782"/>
    </row>
    <row r="146" spans="155:170">
      <c r="EY146" s="521"/>
      <c r="FD146" s="521"/>
      <c r="FJ146" s="782"/>
      <c r="FK146" s="782"/>
      <c r="FL146" s="782"/>
      <c r="FM146" s="782"/>
      <c r="FN146" s="782"/>
    </row>
    <row r="147" spans="155:170">
      <c r="EY147" s="521"/>
      <c r="FD147" s="521"/>
      <c r="FJ147" s="782"/>
      <c r="FK147" s="782"/>
      <c r="FL147" s="782"/>
      <c r="FM147" s="782"/>
      <c r="FN147" s="782"/>
    </row>
    <row r="148" spans="155:170">
      <c r="EY148" s="521"/>
      <c r="FD148" s="521"/>
      <c r="FJ148" s="782"/>
      <c r="FK148" s="782"/>
      <c r="FL148" s="782"/>
      <c r="FM148" s="782"/>
      <c r="FN148" s="782"/>
    </row>
    <row r="149" spans="155:170">
      <c r="EY149" s="521"/>
      <c r="FD149" s="521"/>
      <c r="FJ149" s="782"/>
      <c r="FK149" s="782"/>
      <c r="FL149" s="782"/>
      <c r="FM149" s="782"/>
      <c r="FN149" s="782"/>
    </row>
    <row r="150" spans="155:170">
      <c r="EY150" s="521"/>
      <c r="FD150" s="521"/>
      <c r="FJ150" s="782"/>
      <c r="FK150" s="782"/>
      <c r="FL150" s="782"/>
      <c r="FM150" s="782"/>
      <c r="FN150" s="782"/>
    </row>
    <row r="151" spans="155:170">
      <c r="EY151" s="521"/>
      <c r="FD151" s="521"/>
      <c r="FJ151" s="782"/>
      <c r="FK151" s="782"/>
      <c r="FL151" s="782"/>
      <c r="FM151" s="782"/>
      <c r="FN151" s="782"/>
    </row>
    <row r="152" spans="155:170">
      <c r="EY152" s="521"/>
      <c r="FD152" s="521"/>
      <c r="FJ152" s="782"/>
      <c r="FK152" s="782"/>
      <c r="FL152" s="782"/>
      <c r="FM152" s="782"/>
      <c r="FN152" s="782"/>
    </row>
    <row r="153" spans="155:170">
      <c r="EY153" s="521"/>
      <c r="FD153" s="521"/>
      <c r="FJ153" s="782"/>
      <c r="FK153" s="782"/>
      <c r="FL153" s="782"/>
      <c r="FM153" s="782"/>
      <c r="FN153" s="782"/>
    </row>
    <row r="154" spans="155:170">
      <c r="EY154" s="521"/>
      <c r="FD154" s="521"/>
      <c r="FJ154" s="782"/>
      <c r="FK154" s="782"/>
      <c r="FL154" s="782"/>
      <c r="FM154" s="782"/>
      <c r="FN154" s="782"/>
    </row>
    <row r="155" spans="155:170">
      <c r="EY155" s="521"/>
      <c r="FD155" s="521"/>
      <c r="FJ155" s="782"/>
      <c r="FK155" s="782"/>
      <c r="FL155" s="782"/>
      <c r="FM155" s="782"/>
      <c r="FN155" s="782"/>
    </row>
    <row r="156" spans="155:170">
      <c r="EY156" s="521"/>
      <c r="FD156" s="521"/>
      <c r="FJ156" s="782"/>
      <c r="FK156" s="782"/>
      <c r="FL156" s="782"/>
      <c r="FM156" s="782"/>
      <c r="FN156" s="782"/>
    </row>
    <row r="157" spans="155:170">
      <c r="EY157" s="521"/>
      <c r="FD157" s="521"/>
      <c r="FJ157" s="782"/>
      <c r="FK157" s="782"/>
      <c r="FL157" s="782"/>
      <c r="FM157" s="782"/>
      <c r="FN157" s="782"/>
    </row>
    <row r="158" spans="155:170">
      <c r="EY158" s="521"/>
      <c r="FD158" s="521"/>
      <c r="FJ158" s="782"/>
      <c r="FK158" s="782"/>
      <c r="FL158" s="782"/>
      <c r="FM158" s="782"/>
      <c r="FN158" s="782"/>
    </row>
    <row r="159" spans="155:170">
      <c r="EY159" s="521"/>
      <c r="FD159" s="521"/>
      <c r="FJ159" s="782"/>
      <c r="FK159" s="782"/>
      <c r="FL159" s="782"/>
      <c r="FM159" s="782"/>
      <c r="FN159" s="782"/>
    </row>
    <row r="160" spans="155:170">
      <c r="EY160" s="521"/>
      <c r="FD160" s="521"/>
      <c r="FJ160" s="782"/>
      <c r="FK160" s="782"/>
      <c r="FL160" s="782"/>
      <c r="FM160" s="782"/>
      <c r="FN160" s="782"/>
    </row>
    <row r="161" spans="155:170">
      <c r="EY161" s="521"/>
      <c r="FD161" s="521"/>
      <c r="FJ161" s="782"/>
      <c r="FK161" s="782"/>
      <c r="FL161" s="782"/>
      <c r="FM161" s="782"/>
      <c r="FN161" s="782"/>
    </row>
    <row r="162" spans="155:170">
      <c r="EY162" s="521"/>
      <c r="FD162" s="521"/>
      <c r="FJ162" s="782"/>
      <c r="FK162" s="782"/>
      <c r="FL162" s="782"/>
      <c r="FM162" s="782"/>
      <c r="FN162" s="782"/>
    </row>
    <row r="163" spans="155:170">
      <c r="EY163" s="521"/>
      <c r="FD163" s="521"/>
      <c r="FJ163" s="782"/>
      <c r="FK163" s="782"/>
      <c r="FL163" s="782"/>
      <c r="FM163" s="782"/>
      <c r="FN163" s="782"/>
    </row>
    <row r="164" spans="155:170">
      <c r="EY164" s="521"/>
      <c r="FD164" s="521"/>
      <c r="FJ164" s="782"/>
      <c r="FK164" s="782"/>
      <c r="FL164" s="782"/>
      <c r="FM164" s="782"/>
      <c r="FN164" s="782"/>
    </row>
    <row r="165" spans="155:170">
      <c r="EY165" s="521"/>
      <c r="FD165" s="521"/>
      <c r="FJ165" s="782"/>
      <c r="FK165" s="782"/>
      <c r="FL165" s="782"/>
      <c r="FM165" s="782"/>
      <c r="FN165" s="782"/>
    </row>
    <row r="166" spans="155:170">
      <c r="EY166" s="521"/>
      <c r="FD166" s="521"/>
      <c r="FJ166" s="782"/>
      <c r="FK166" s="782"/>
      <c r="FL166" s="782"/>
      <c r="FM166" s="782"/>
      <c r="FN166" s="782"/>
    </row>
    <row r="167" spans="155:170">
      <c r="EY167" s="521"/>
      <c r="FD167" s="521"/>
      <c r="FJ167" s="782"/>
      <c r="FK167" s="782"/>
      <c r="FL167" s="782"/>
      <c r="FM167" s="782"/>
      <c r="FN167" s="782"/>
    </row>
    <row r="168" spans="155:170">
      <c r="EY168" s="521"/>
      <c r="FD168" s="521"/>
      <c r="FJ168" s="782"/>
      <c r="FK168" s="782"/>
      <c r="FL168" s="782"/>
      <c r="FM168" s="782"/>
      <c r="FN168" s="782"/>
    </row>
    <row r="169" spans="155:170">
      <c r="EY169" s="521"/>
      <c r="FD169" s="521"/>
      <c r="FJ169" s="782"/>
      <c r="FK169" s="782"/>
      <c r="FL169" s="782"/>
      <c r="FM169" s="782"/>
      <c r="FN169" s="782"/>
    </row>
    <row r="170" spans="155:170">
      <c r="EY170" s="521"/>
      <c r="FD170" s="521"/>
      <c r="FJ170" s="782"/>
      <c r="FK170" s="782"/>
      <c r="FL170" s="782"/>
      <c r="FM170" s="782"/>
      <c r="FN170" s="782"/>
    </row>
    <row r="171" spans="155:170">
      <c r="EY171" s="521"/>
      <c r="FD171" s="521"/>
      <c r="FJ171" s="782"/>
      <c r="FK171" s="782"/>
      <c r="FL171" s="782"/>
      <c r="FM171" s="782"/>
      <c r="FN171" s="782"/>
    </row>
    <row r="172" spans="155:170">
      <c r="EY172" s="521"/>
      <c r="FD172" s="521"/>
      <c r="FJ172" s="782"/>
      <c r="FK172" s="782"/>
      <c r="FL172" s="782"/>
      <c r="FM172" s="782"/>
      <c r="FN172" s="782"/>
    </row>
    <row r="173" spans="155:170">
      <c r="EY173" s="521"/>
      <c r="FJ173" s="782"/>
      <c r="FK173" s="782"/>
      <c r="FL173" s="782"/>
      <c r="FM173" s="782"/>
      <c r="FN173" s="782"/>
    </row>
    <row r="174" spans="155:170">
      <c r="EY174" s="521"/>
      <c r="FJ174" s="782"/>
      <c r="FK174" s="782"/>
      <c r="FL174" s="782"/>
      <c r="FM174" s="782"/>
      <c r="FN174" s="782"/>
    </row>
    <row r="175" spans="155:170">
      <c r="EY175" s="521"/>
      <c r="FJ175" s="782"/>
      <c r="FK175" s="782"/>
      <c r="FL175" s="782"/>
      <c r="FM175" s="782"/>
      <c r="FN175" s="782"/>
    </row>
    <row r="176" spans="155:170">
      <c r="EY176" s="521"/>
      <c r="FJ176" s="782"/>
      <c r="FK176" s="782"/>
      <c r="FL176" s="782"/>
      <c r="FM176" s="782"/>
      <c r="FN176" s="782"/>
    </row>
    <row r="177" spans="155:170">
      <c r="EY177" s="521"/>
      <c r="FJ177" s="782"/>
      <c r="FK177" s="782"/>
      <c r="FL177" s="782"/>
      <c r="FM177" s="782"/>
      <c r="FN177" s="782"/>
    </row>
    <row r="178" spans="155:170">
      <c r="EY178" s="521"/>
      <c r="FJ178" s="782"/>
      <c r="FK178" s="782"/>
      <c r="FL178" s="782"/>
      <c r="FM178" s="782"/>
      <c r="FN178" s="782"/>
    </row>
    <row r="179" spans="155:170">
      <c r="EY179" s="521"/>
      <c r="FJ179" s="782"/>
      <c r="FK179" s="782"/>
      <c r="FL179" s="782"/>
      <c r="FM179" s="782"/>
      <c r="FN179" s="782"/>
    </row>
    <row r="180" spans="155:170">
      <c r="EY180" s="521"/>
      <c r="FJ180" s="782"/>
      <c r="FK180" s="782"/>
      <c r="FL180" s="782"/>
      <c r="FM180" s="782"/>
      <c r="FN180" s="782"/>
    </row>
    <row r="181" spans="155:170">
      <c r="EY181" s="521"/>
      <c r="FJ181" s="782"/>
      <c r="FK181" s="782"/>
      <c r="FL181" s="782"/>
      <c r="FM181" s="782"/>
      <c r="FN181" s="782"/>
    </row>
    <row r="182" spans="155:170">
      <c r="EY182" s="521"/>
      <c r="FJ182" s="782"/>
      <c r="FK182" s="782"/>
      <c r="FL182" s="782"/>
      <c r="FM182" s="782"/>
      <c r="FN182" s="782"/>
    </row>
    <row r="183" spans="155:170">
      <c r="EY183" s="521"/>
      <c r="FJ183" s="782"/>
      <c r="FK183" s="782"/>
      <c r="FL183" s="782"/>
      <c r="FM183" s="782"/>
      <c r="FN183" s="782"/>
    </row>
    <row r="184" spans="155:170">
      <c r="EY184" s="521"/>
      <c r="FJ184" s="782"/>
      <c r="FK184" s="782"/>
      <c r="FL184" s="782"/>
      <c r="FM184" s="782"/>
      <c r="FN184" s="782"/>
    </row>
    <row r="185" spans="155:170">
      <c r="EY185" s="521"/>
      <c r="FJ185" s="782"/>
      <c r="FK185" s="782"/>
      <c r="FL185" s="782"/>
      <c r="FM185" s="782"/>
      <c r="FN185" s="782"/>
    </row>
    <row r="186" spans="155:170">
      <c r="EY186" s="521"/>
      <c r="FJ186" s="782"/>
      <c r="FK186" s="782"/>
      <c r="FL186" s="782"/>
      <c r="FM186" s="782"/>
      <c r="FN186" s="782"/>
    </row>
    <row r="187" spans="155:170">
      <c r="EY187" s="521"/>
      <c r="FJ187" s="782"/>
      <c r="FK187" s="782"/>
      <c r="FL187" s="782"/>
      <c r="FM187" s="782"/>
      <c r="FN187" s="782"/>
    </row>
    <row r="188" spans="155:170">
      <c r="EY188" s="521"/>
      <c r="FJ188" s="782"/>
      <c r="FK188" s="782"/>
      <c r="FL188" s="782"/>
      <c r="FM188" s="782"/>
      <c r="FN188" s="782"/>
    </row>
    <row r="189" spans="155:170">
      <c r="EY189" s="521"/>
      <c r="FJ189" s="782"/>
      <c r="FK189" s="782"/>
      <c r="FL189" s="782"/>
      <c r="FM189" s="782"/>
      <c r="FN189" s="782"/>
    </row>
    <row r="190" spans="155:170">
      <c r="EY190" s="521"/>
      <c r="FJ190" s="782"/>
      <c r="FK190" s="782"/>
      <c r="FL190" s="782"/>
      <c r="FM190" s="782"/>
      <c r="FN190" s="782"/>
    </row>
    <row r="191" spans="155:170">
      <c r="EY191" s="521"/>
      <c r="FJ191" s="782"/>
      <c r="FK191" s="782"/>
      <c r="FL191" s="782"/>
      <c r="FM191" s="782"/>
      <c r="FN191" s="782"/>
    </row>
    <row r="192" spans="155:170">
      <c r="EY192" s="521"/>
      <c r="FJ192" s="782"/>
      <c r="FK192" s="782"/>
      <c r="FL192" s="782"/>
      <c r="FM192" s="782"/>
      <c r="FN192" s="782"/>
    </row>
    <row r="193" spans="155:170">
      <c r="EY193" s="521"/>
      <c r="FJ193" s="782"/>
      <c r="FK193" s="782"/>
      <c r="FL193" s="782"/>
      <c r="FM193" s="782"/>
      <c r="FN193" s="782"/>
    </row>
    <row r="194" spans="155:170">
      <c r="EY194" s="521"/>
      <c r="FJ194" s="782"/>
      <c r="FK194" s="782"/>
      <c r="FL194" s="782"/>
      <c r="FM194" s="782"/>
      <c r="FN194" s="782"/>
    </row>
    <row r="195" spans="155:170">
      <c r="EY195" s="521"/>
      <c r="FJ195" s="782"/>
      <c r="FK195" s="782"/>
      <c r="FL195" s="782"/>
      <c r="FM195" s="782"/>
      <c r="FN195" s="782"/>
    </row>
    <row r="196" spans="155:170">
      <c r="EY196" s="521"/>
      <c r="FJ196" s="782"/>
      <c r="FK196" s="782"/>
      <c r="FL196" s="782"/>
      <c r="FM196" s="782"/>
      <c r="FN196" s="782"/>
    </row>
    <row r="197" spans="155:170">
      <c r="EY197" s="521"/>
      <c r="FJ197" s="782"/>
      <c r="FK197" s="782"/>
      <c r="FL197" s="782"/>
      <c r="FM197" s="782"/>
      <c r="FN197" s="782"/>
    </row>
    <row r="198" spans="155:170">
      <c r="EY198" s="521"/>
      <c r="FJ198" s="782"/>
      <c r="FK198" s="782"/>
      <c r="FL198" s="782"/>
      <c r="FM198" s="782"/>
      <c r="FN198" s="782"/>
    </row>
    <row r="199" spans="155:170">
      <c r="EY199" s="521"/>
      <c r="FJ199" s="782"/>
      <c r="FK199" s="782"/>
      <c r="FL199" s="782"/>
      <c r="FM199" s="782"/>
      <c r="FN199" s="782"/>
    </row>
    <row r="200" spans="155:170">
      <c r="EY200" s="521"/>
      <c r="FJ200" s="782"/>
      <c r="FK200" s="782"/>
      <c r="FL200" s="782"/>
      <c r="FM200" s="782"/>
      <c r="FN200" s="782"/>
    </row>
    <row r="201" spans="155:170">
      <c r="EY201" s="521"/>
      <c r="FJ201" s="782"/>
      <c r="FK201" s="782"/>
      <c r="FL201" s="782"/>
      <c r="FM201" s="782"/>
      <c r="FN201" s="782"/>
    </row>
    <row r="202" spans="155:170">
      <c r="EY202" s="521"/>
      <c r="FJ202" s="782"/>
      <c r="FK202" s="782"/>
      <c r="FL202" s="782"/>
      <c r="FM202" s="782"/>
      <c r="FN202" s="782"/>
    </row>
    <row r="203" spans="155:170">
      <c r="EY203" s="521"/>
      <c r="FJ203" s="782"/>
      <c r="FK203" s="782"/>
      <c r="FL203" s="782"/>
      <c r="FM203" s="782"/>
      <c r="FN203" s="782"/>
    </row>
    <row r="204" spans="155:170">
      <c r="EY204" s="521"/>
      <c r="FJ204" s="782"/>
      <c r="FK204" s="782"/>
      <c r="FL204" s="782"/>
      <c r="FM204" s="782"/>
      <c r="FN204" s="782"/>
    </row>
    <row r="205" spans="155:170">
      <c r="EY205" s="521"/>
      <c r="FJ205" s="782"/>
      <c r="FK205" s="782"/>
      <c r="FL205" s="782"/>
      <c r="FM205" s="782"/>
      <c r="FN205" s="782"/>
    </row>
    <row r="206" spans="155:170">
      <c r="EY206" s="521"/>
      <c r="FJ206" s="782"/>
      <c r="FK206" s="782"/>
      <c r="FL206" s="782"/>
      <c r="FM206" s="782"/>
      <c r="FN206" s="782"/>
    </row>
    <row r="207" spans="155:170">
      <c r="EY207" s="521"/>
      <c r="FJ207" s="782"/>
      <c r="FK207" s="782"/>
      <c r="FL207" s="782"/>
      <c r="FM207" s="782"/>
      <c r="FN207" s="782"/>
    </row>
    <row r="208" spans="155:170">
      <c r="EY208" s="521"/>
      <c r="FJ208" s="782"/>
      <c r="FK208" s="782"/>
      <c r="FL208" s="782"/>
      <c r="FM208" s="782"/>
      <c r="FN208" s="782"/>
    </row>
    <row r="209" spans="155:170">
      <c r="EY209" s="521"/>
      <c r="FJ209" s="782"/>
      <c r="FK209" s="782"/>
      <c r="FL209" s="782"/>
      <c r="FM209" s="782"/>
      <c r="FN209" s="782"/>
    </row>
    <row r="210" spans="155:170">
      <c r="EY210" s="521"/>
      <c r="FJ210" s="782"/>
      <c r="FK210" s="782"/>
      <c r="FL210" s="782"/>
      <c r="FM210" s="782"/>
      <c r="FN210" s="782"/>
    </row>
    <row r="211" spans="155:170">
      <c r="EY211" s="521"/>
      <c r="FJ211" s="782"/>
      <c r="FK211" s="782"/>
      <c r="FL211" s="782"/>
      <c r="FM211" s="782"/>
      <c r="FN211" s="782"/>
    </row>
    <row r="212" spans="155:170">
      <c r="EY212" s="521"/>
      <c r="FJ212" s="782"/>
      <c r="FK212" s="782"/>
      <c r="FL212" s="782"/>
      <c r="FM212" s="782"/>
      <c r="FN212" s="782"/>
    </row>
    <row r="213" spans="155:170">
      <c r="EY213" s="521"/>
      <c r="FJ213" s="782"/>
      <c r="FK213" s="782"/>
      <c r="FL213" s="782"/>
      <c r="FM213" s="782"/>
      <c r="FN213" s="782"/>
    </row>
    <row r="214" spans="155:170">
      <c r="EY214" s="521"/>
      <c r="FJ214" s="782"/>
      <c r="FK214" s="782"/>
      <c r="FL214" s="782"/>
      <c r="FM214" s="782"/>
      <c r="FN214" s="782"/>
    </row>
    <row r="215" spans="155:170">
      <c r="EY215" s="521"/>
      <c r="FJ215" s="782"/>
      <c r="FK215" s="782"/>
      <c r="FL215" s="782"/>
      <c r="FM215" s="782"/>
      <c r="FN215" s="782"/>
    </row>
    <row r="216" spans="155:170">
      <c r="EY216" s="521"/>
      <c r="FJ216" s="782"/>
      <c r="FK216" s="782"/>
      <c r="FL216" s="782"/>
      <c r="FM216" s="782"/>
      <c r="FN216" s="782"/>
    </row>
    <row r="217" spans="155:170">
      <c r="EY217" s="521"/>
      <c r="FJ217" s="782"/>
      <c r="FK217" s="782"/>
      <c r="FL217" s="782"/>
      <c r="FM217" s="782"/>
      <c r="FN217" s="782"/>
    </row>
    <row r="218" spans="155:170">
      <c r="EY218" s="521"/>
      <c r="FJ218" s="782"/>
      <c r="FK218" s="782"/>
      <c r="FL218" s="782"/>
      <c r="FM218" s="782"/>
      <c r="FN218" s="782"/>
    </row>
    <row r="219" spans="155:170">
      <c r="EY219" s="521"/>
      <c r="FJ219" s="782"/>
      <c r="FK219" s="782"/>
      <c r="FL219" s="782"/>
      <c r="FM219" s="782"/>
      <c r="FN219" s="782"/>
    </row>
    <row r="220" spans="155:170">
      <c r="EY220" s="521"/>
      <c r="FJ220" s="782"/>
      <c r="FK220" s="782"/>
      <c r="FL220" s="782"/>
      <c r="FM220" s="782"/>
      <c r="FN220" s="782"/>
    </row>
    <row r="221" spans="155:170">
      <c r="EY221" s="521"/>
      <c r="FJ221" s="782"/>
      <c r="FK221" s="782"/>
      <c r="FL221" s="782"/>
      <c r="FM221" s="782"/>
      <c r="FN221" s="782"/>
    </row>
    <row r="222" spans="155:170">
      <c r="EY222" s="521"/>
      <c r="FJ222" s="782"/>
      <c r="FK222" s="782"/>
      <c r="FL222" s="782"/>
      <c r="FM222" s="782"/>
      <c r="FN222" s="782"/>
    </row>
    <row r="223" spans="155:170">
      <c r="EY223" s="521"/>
      <c r="FJ223" s="782"/>
      <c r="FK223" s="782"/>
      <c r="FL223" s="782"/>
      <c r="FM223" s="782"/>
      <c r="FN223" s="782"/>
    </row>
    <row r="224" spans="155:170">
      <c r="EY224" s="521"/>
      <c r="FJ224" s="782"/>
      <c r="FK224" s="782"/>
      <c r="FL224" s="782"/>
      <c r="FM224" s="782"/>
      <c r="FN224" s="782"/>
    </row>
    <row r="225" spans="155:170">
      <c r="EY225" s="521"/>
      <c r="FJ225" s="782"/>
      <c r="FK225" s="782"/>
      <c r="FL225" s="782"/>
      <c r="FM225" s="782"/>
      <c r="FN225" s="782"/>
    </row>
    <row r="226" spans="155:170">
      <c r="EY226" s="521"/>
      <c r="FJ226" s="782"/>
      <c r="FK226" s="782"/>
      <c r="FL226" s="782"/>
      <c r="FM226" s="782"/>
      <c r="FN226" s="782"/>
    </row>
    <row r="227" spans="155:170">
      <c r="EY227" s="521"/>
      <c r="FJ227" s="782"/>
      <c r="FK227" s="782"/>
      <c r="FL227" s="782"/>
      <c r="FM227" s="782"/>
      <c r="FN227" s="782"/>
    </row>
    <row r="228" spans="155:170">
      <c r="EY228" s="521"/>
      <c r="FJ228" s="782"/>
      <c r="FK228" s="782"/>
      <c r="FL228" s="782"/>
      <c r="FM228" s="782"/>
      <c r="FN228" s="782"/>
    </row>
  </sheetData>
  <mergeCells count="584">
    <mergeCell ref="Z39:AD39"/>
    <mergeCell ref="CH39:CL39"/>
    <mergeCell ref="BS39:BW39"/>
    <mergeCell ref="CM39:CQ39"/>
    <mergeCell ref="CW39:DA39"/>
    <mergeCell ref="DV39:DZ39"/>
    <mergeCell ref="EZ39:FD39"/>
    <mergeCell ref="AY39:BC39"/>
    <mergeCell ref="BD39:BH39"/>
    <mergeCell ref="AJ39:AN39"/>
    <mergeCell ref="AO39:AS39"/>
    <mergeCell ref="BX39:CB39"/>
    <mergeCell ref="CC8:CG8"/>
    <mergeCell ref="CC9:CG9"/>
    <mergeCell ref="CC10:CG10"/>
    <mergeCell ref="CC11:CG11"/>
    <mergeCell ref="CC16:CG16"/>
    <mergeCell ref="CC17:CG17"/>
    <mergeCell ref="CC18:CG18"/>
    <mergeCell ref="CC19:CG19"/>
    <mergeCell ref="CC20:CG20"/>
    <mergeCell ref="CC13:CG13"/>
    <mergeCell ref="EF33:EJ33"/>
    <mergeCell ref="EF34:EJ34"/>
    <mergeCell ref="EF35:EJ35"/>
    <mergeCell ref="EF36:EJ36"/>
    <mergeCell ref="EF37:EJ37"/>
    <mergeCell ref="EF13:EJ13"/>
    <mergeCell ref="EF14:EJ14"/>
    <mergeCell ref="EF15:EJ15"/>
    <mergeCell ref="EF16:EJ16"/>
    <mergeCell ref="EF19:EJ19"/>
    <mergeCell ref="EF20:EJ20"/>
    <mergeCell ref="EF21:EJ21"/>
    <mergeCell ref="EF22:EJ22"/>
    <mergeCell ref="EF23:EJ23"/>
    <mergeCell ref="EF24:EJ24"/>
    <mergeCell ref="EF25:EJ25"/>
    <mergeCell ref="EF26:EJ26"/>
    <mergeCell ref="EF27:EJ27"/>
    <mergeCell ref="EF12:EJ12"/>
    <mergeCell ref="EF17:EJ17"/>
    <mergeCell ref="EF18:EJ18"/>
    <mergeCell ref="EF28:EJ28"/>
    <mergeCell ref="EF29:EJ29"/>
    <mergeCell ref="EF30:EJ30"/>
    <mergeCell ref="EF31:EJ31"/>
    <mergeCell ref="EF32:EJ32"/>
    <mergeCell ref="CC12:CG12"/>
    <mergeCell ref="CC14:CG14"/>
    <mergeCell ref="CC15:CG15"/>
    <mergeCell ref="CC21:CG21"/>
    <mergeCell ref="CC22:CG22"/>
    <mergeCell ref="CC23:CG23"/>
    <mergeCell ref="CC24:CG24"/>
    <mergeCell ref="CC25:CG25"/>
    <mergeCell ref="CC26:CG26"/>
    <mergeCell ref="CC27:CG27"/>
    <mergeCell ref="CC28:CG28"/>
    <mergeCell ref="CC29:CG29"/>
    <mergeCell ref="CC30:CG30"/>
    <mergeCell ref="CC31:CG31"/>
    <mergeCell ref="CC32:CG32"/>
    <mergeCell ref="DB25:DF25"/>
    <mergeCell ref="F38:J38"/>
    <mergeCell ref="AJ38:AN38"/>
    <mergeCell ref="BI38:BM38"/>
    <mergeCell ref="Z38:AD38"/>
    <mergeCell ref="CM38:CQ38"/>
    <mergeCell ref="CR38:CV38"/>
    <mergeCell ref="CW38:DA38"/>
    <mergeCell ref="DV38:DZ38"/>
    <mergeCell ref="EZ38:FD38"/>
    <mergeCell ref="AO38:AS38"/>
    <mergeCell ref="BS38:BW38"/>
    <mergeCell ref="CH38:CL38"/>
    <mergeCell ref="EA38:EE38"/>
    <mergeCell ref="DB30:DF30"/>
    <mergeCell ref="DB31:DF31"/>
    <mergeCell ref="DB32:DF32"/>
    <mergeCell ref="DB33:DF33"/>
    <mergeCell ref="BI25:BM25"/>
    <mergeCell ref="BI26:BM26"/>
    <mergeCell ref="BI27:BM27"/>
    <mergeCell ref="BI28:BM28"/>
    <mergeCell ref="BI29:BM29"/>
    <mergeCell ref="CR31:CV31"/>
    <mergeCell ref="CW31:DA31"/>
    <mergeCell ref="BS28:BW28"/>
    <mergeCell ref="BS29:BW29"/>
    <mergeCell ref="CR32:CV32"/>
    <mergeCell ref="CW32:DA32"/>
    <mergeCell ref="CC33:CG33"/>
    <mergeCell ref="DB27:DF27"/>
    <mergeCell ref="DB28:DF28"/>
    <mergeCell ref="DB29:DF29"/>
    <mergeCell ref="CR29:CV29"/>
    <mergeCell ref="CW29:DA29"/>
    <mergeCell ref="CR28:CV28"/>
    <mergeCell ref="CW28:DA28"/>
    <mergeCell ref="DB12:DF12"/>
    <mergeCell ref="DB13:DF13"/>
    <mergeCell ref="DB14:DF14"/>
    <mergeCell ref="DB15:DF15"/>
    <mergeCell ref="DB16:DF16"/>
    <mergeCell ref="DB17:DF17"/>
    <mergeCell ref="DB18:DF18"/>
    <mergeCell ref="DB19:DF19"/>
    <mergeCell ref="DB20:DF20"/>
    <mergeCell ref="EZ33:FD33"/>
    <mergeCell ref="CR33:CV33"/>
    <mergeCell ref="CW33:DA33"/>
    <mergeCell ref="DV33:DZ33"/>
    <mergeCell ref="BI15:BM15"/>
    <mergeCell ref="BI16:BM16"/>
    <mergeCell ref="BI17:BM17"/>
    <mergeCell ref="BI18:BM18"/>
    <mergeCell ref="BI19:BM19"/>
    <mergeCell ref="BI20:BM20"/>
    <mergeCell ref="BI21:BM21"/>
    <mergeCell ref="BI22:BM22"/>
    <mergeCell ref="BI23:BM23"/>
    <mergeCell ref="BX29:CB29"/>
    <mergeCell ref="EK29:EO29"/>
    <mergeCell ref="DL29:DP29"/>
    <mergeCell ref="EU17:EY17"/>
    <mergeCell ref="CH16:CL16"/>
    <mergeCell ref="EU16:EY16"/>
    <mergeCell ref="EP15:ET15"/>
    <mergeCell ref="EU15:EY15"/>
    <mergeCell ref="DL16:DP16"/>
    <mergeCell ref="DL17:DP17"/>
    <mergeCell ref="DG17:DK17"/>
    <mergeCell ref="P33:T33"/>
    <mergeCell ref="AE33:AI33"/>
    <mergeCell ref="U30:Y30"/>
    <mergeCell ref="AE30:AI30"/>
    <mergeCell ref="F33:J33"/>
    <mergeCell ref="BX33:CB33"/>
    <mergeCell ref="AO31:AS31"/>
    <mergeCell ref="BX31:CB31"/>
    <mergeCell ref="AO32:AS32"/>
    <mergeCell ref="U31:Y31"/>
    <mergeCell ref="U32:Y32"/>
    <mergeCell ref="BX32:CB32"/>
    <mergeCell ref="AE31:AI31"/>
    <mergeCell ref="AE32:AI32"/>
    <mergeCell ref="BI31:BM31"/>
    <mergeCell ref="BI32:BM32"/>
    <mergeCell ref="BI33:BM33"/>
    <mergeCell ref="AO30:AS30"/>
    <mergeCell ref="BI30:BM30"/>
    <mergeCell ref="BX30:CB30"/>
    <mergeCell ref="EU19:EY19"/>
    <mergeCell ref="EU18:EY18"/>
    <mergeCell ref="F26:J26"/>
    <mergeCell ref="DV26:DZ26"/>
    <mergeCell ref="P25:T25"/>
    <mergeCell ref="BS25:BW25"/>
    <mergeCell ref="AO25:AS25"/>
    <mergeCell ref="AO26:AS26"/>
    <mergeCell ref="BS26:BW26"/>
    <mergeCell ref="CR26:CV26"/>
    <mergeCell ref="CW26:DA26"/>
    <mergeCell ref="DL26:DP26"/>
    <mergeCell ref="AO21:AS21"/>
    <mergeCell ref="AO22:AS22"/>
    <mergeCell ref="AO23:AS23"/>
    <mergeCell ref="U24:Y24"/>
    <mergeCell ref="U25:Y25"/>
    <mergeCell ref="U26:Y26"/>
    <mergeCell ref="DG22:DK22"/>
    <mergeCell ref="P24:T24"/>
    <mergeCell ref="BS24:BW24"/>
    <mergeCell ref="P23:T23"/>
    <mergeCell ref="BS22:BW22"/>
    <mergeCell ref="BS23:BW23"/>
    <mergeCell ref="P22:T22"/>
    <mergeCell ref="CR23:CV23"/>
    <mergeCell ref="CW23:DA23"/>
    <mergeCell ref="DV23:DZ23"/>
    <mergeCell ref="DV24:DZ24"/>
    <mergeCell ref="DL23:DP23"/>
    <mergeCell ref="DL24:DP24"/>
    <mergeCell ref="CR24:CV24"/>
    <mergeCell ref="DL22:DP22"/>
    <mergeCell ref="U22:Y22"/>
    <mergeCell ref="U23:Y23"/>
    <mergeCell ref="BI24:BM24"/>
    <mergeCell ref="CR22:CV22"/>
    <mergeCell ref="AO24:AS24"/>
    <mergeCell ref="DV22:DZ22"/>
    <mergeCell ref="DB22:DF22"/>
    <mergeCell ref="DB23:DF23"/>
    <mergeCell ref="DB24:DF24"/>
    <mergeCell ref="BD3:BH3"/>
    <mergeCell ref="AY3:BC3"/>
    <mergeCell ref="Z10:AD10"/>
    <mergeCell ref="AO8:AS8"/>
    <mergeCell ref="AO9:AS9"/>
    <mergeCell ref="AO10:AS10"/>
    <mergeCell ref="AO11:AS11"/>
    <mergeCell ref="AO14:AS14"/>
    <mergeCell ref="AO15:AS15"/>
    <mergeCell ref="AJ14:AN14"/>
    <mergeCell ref="Z14:AD14"/>
    <mergeCell ref="AE15:AI15"/>
    <mergeCell ref="AJ3:AN3"/>
    <mergeCell ref="Z13:AD13"/>
    <mergeCell ref="AO12:AS12"/>
    <mergeCell ref="AE9:AI9"/>
    <mergeCell ref="AE10:AI10"/>
    <mergeCell ref="AE11:AI11"/>
    <mergeCell ref="AT10:AX10"/>
    <mergeCell ref="AT8:AX8"/>
    <mergeCell ref="AT9:AX9"/>
    <mergeCell ref="BS11:BW11"/>
    <mergeCell ref="BS8:BW8"/>
    <mergeCell ref="BS9:BW9"/>
    <mergeCell ref="AE13:AI13"/>
    <mergeCell ref="AE14:AI14"/>
    <mergeCell ref="BX13:CB13"/>
    <mergeCell ref="AJ13:AN13"/>
    <mergeCell ref="BI8:BM8"/>
    <mergeCell ref="BI9:BM9"/>
    <mergeCell ref="BI10:BM10"/>
    <mergeCell ref="BI11:BM11"/>
    <mergeCell ref="BI12:BM12"/>
    <mergeCell ref="BI13:BM13"/>
    <mergeCell ref="BI14:BM14"/>
    <mergeCell ref="BN14:BR14"/>
    <mergeCell ref="BN8:BR8"/>
    <mergeCell ref="BN12:BR12"/>
    <mergeCell ref="CM3:CQ3"/>
    <mergeCell ref="CW8:DA8"/>
    <mergeCell ref="DG3:DK3"/>
    <mergeCell ref="CW3:DA3"/>
    <mergeCell ref="DL8:DP8"/>
    <mergeCell ref="CH10:CL10"/>
    <mergeCell ref="CR10:CV10"/>
    <mergeCell ref="DG15:DK15"/>
    <mergeCell ref="BX3:CB3"/>
    <mergeCell ref="CR3:CV3"/>
    <mergeCell ref="DL15:DP15"/>
    <mergeCell ref="DL9:DP9"/>
    <mergeCell ref="DL10:DP10"/>
    <mergeCell ref="DL11:DP11"/>
    <mergeCell ref="CH13:CL13"/>
    <mergeCell ref="CW9:DA9"/>
    <mergeCell ref="DG9:DK9"/>
    <mergeCell ref="DL12:DP12"/>
    <mergeCell ref="DL13:DP13"/>
    <mergeCell ref="DL14:DP14"/>
    <mergeCell ref="DB8:DF8"/>
    <mergeCell ref="DB9:DF9"/>
    <mergeCell ref="DB10:DF10"/>
    <mergeCell ref="DB11:DF11"/>
    <mergeCell ref="EU12:EY12"/>
    <mergeCell ref="EP11:ET11"/>
    <mergeCell ref="CH14:CL14"/>
    <mergeCell ref="CW13:DA13"/>
    <mergeCell ref="DG13:DK13"/>
    <mergeCell ref="DV13:DZ13"/>
    <mergeCell ref="EU13:EY13"/>
    <mergeCell ref="EU1:EY1"/>
    <mergeCell ref="EU2:EY2"/>
    <mergeCell ref="EU3:EY3"/>
    <mergeCell ref="DQ2:DU2"/>
    <mergeCell ref="DQ1:DU1"/>
    <mergeCell ref="DV1:DZ1"/>
    <mergeCell ref="EP1:ET1"/>
    <mergeCell ref="EP2:ET2"/>
    <mergeCell ref="EP3:ET3"/>
    <mergeCell ref="EK1:EO1"/>
    <mergeCell ref="EK2:EO2"/>
    <mergeCell ref="EK3:EO3"/>
    <mergeCell ref="DV2:DZ2"/>
    <mergeCell ref="DV3:DZ3"/>
    <mergeCell ref="DQ3:DU3"/>
    <mergeCell ref="DG8:DK8"/>
    <mergeCell ref="CH3:CL3"/>
    <mergeCell ref="DG1:DK1"/>
    <mergeCell ref="DG2:DK2"/>
    <mergeCell ref="A85:C85"/>
    <mergeCell ref="A46:C46"/>
    <mergeCell ref="A6:E6"/>
    <mergeCell ref="A7:E7"/>
    <mergeCell ref="K16:O16"/>
    <mergeCell ref="K20:O20"/>
    <mergeCell ref="F27:J27"/>
    <mergeCell ref="F8:J8"/>
    <mergeCell ref="F19:J19"/>
    <mergeCell ref="F17:J17"/>
    <mergeCell ref="F18:J18"/>
    <mergeCell ref="F9:J9"/>
    <mergeCell ref="F10:J10"/>
    <mergeCell ref="F11:J11"/>
    <mergeCell ref="F12:J12"/>
    <mergeCell ref="F20:J20"/>
    <mergeCell ref="F21:J21"/>
    <mergeCell ref="F14:J14"/>
    <mergeCell ref="F15:J15"/>
    <mergeCell ref="F16:J16"/>
    <mergeCell ref="F36:J36"/>
    <mergeCell ref="K37:O37"/>
    <mergeCell ref="A1:E1"/>
    <mergeCell ref="P1:T1"/>
    <mergeCell ref="AJ1:AN1"/>
    <mergeCell ref="AJ2:AN2"/>
    <mergeCell ref="AY2:BC2"/>
    <mergeCell ref="AY1:BC1"/>
    <mergeCell ref="CW1:DA1"/>
    <mergeCell ref="BX1:CB1"/>
    <mergeCell ref="BD1:BH1"/>
    <mergeCell ref="A2:E2"/>
    <mergeCell ref="K1:O1"/>
    <mergeCell ref="BD2:BH2"/>
    <mergeCell ref="BX2:CB2"/>
    <mergeCell ref="CH1:CL1"/>
    <mergeCell ref="CR1:CV1"/>
    <mergeCell ref="CM1:CQ1"/>
    <mergeCell ref="CM2:CQ2"/>
    <mergeCell ref="CR2:CV2"/>
    <mergeCell ref="CW2:DA2"/>
    <mergeCell ref="CH2:CL2"/>
    <mergeCell ref="A5:E5"/>
    <mergeCell ref="K2:O2"/>
    <mergeCell ref="K3:O3"/>
    <mergeCell ref="G3:I3"/>
    <mergeCell ref="P3:T3"/>
    <mergeCell ref="A3:E4"/>
    <mergeCell ref="P2:T2"/>
    <mergeCell ref="U8:Y8"/>
    <mergeCell ref="U9:Y9"/>
    <mergeCell ref="U10:Y10"/>
    <mergeCell ref="U11:Y11"/>
    <mergeCell ref="U12:Y12"/>
    <mergeCell ref="AE8:AI8"/>
    <mergeCell ref="AE12:AI12"/>
    <mergeCell ref="F13:J13"/>
    <mergeCell ref="BN9:BR9"/>
    <mergeCell ref="DV17:DZ17"/>
    <mergeCell ref="CW10:DA10"/>
    <mergeCell ref="BX12:CB12"/>
    <mergeCell ref="DV11:DZ11"/>
    <mergeCell ref="AT11:AX11"/>
    <mergeCell ref="CH15:CL15"/>
    <mergeCell ref="DG12:DK12"/>
    <mergeCell ref="CW11:DA11"/>
    <mergeCell ref="DV16:DZ16"/>
    <mergeCell ref="DG16:DK16"/>
    <mergeCell ref="DG14:DK14"/>
    <mergeCell ref="CR14:CV14"/>
    <mergeCell ref="BS17:BW17"/>
    <mergeCell ref="CH17:CL17"/>
    <mergeCell ref="BN10:BR10"/>
    <mergeCell ref="BN11:BR11"/>
    <mergeCell ref="AT12:AX12"/>
    <mergeCell ref="AO27:AS27"/>
    <mergeCell ref="AO28:AS28"/>
    <mergeCell ref="BS27:BW27"/>
    <mergeCell ref="BS21:BW21"/>
    <mergeCell ref="CR21:CV21"/>
    <mergeCell ref="AO13:AS13"/>
    <mergeCell ref="AJ15:AN15"/>
    <mergeCell ref="Z15:AD15"/>
    <mergeCell ref="AO19:AS19"/>
    <mergeCell ref="Z16:AD16"/>
    <mergeCell ref="AO16:AS16"/>
    <mergeCell ref="AO17:AS17"/>
    <mergeCell ref="AO18:AS18"/>
    <mergeCell ref="U27:Y27"/>
    <mergeCell ref="U28:Y28"/>
    <mergeCell ref="U29:Y29"/>
    <mergeCell ref="AE28:AI28"/>
    <mergeCell ref="AE25:AI25"/>
    <mergeCell ref="AE22:AI22"/>
    <mergeCell ref="AE23:AI23"/>
    <mergeCell ref="AE24:AI24"/>
    <mergeCell ref="AJ16:AN16"/>
    <mergeCell ref="AE16:AI16"/>
    <mergeCell ref="AE17:AI17"/>
    <mergeCell ref="AE18:AI18"/>
    <mergeCell ref="AE19:AI19"/>
    <mergeCell ref="AJ20:AN20"/>
    <mergeCell ref="AE20:AI20"/>
    <mergeCell ref="AE21:AI21"/>
    <mergeCell ref="DL25:DP25"/>
    <mergeCell ref="DB26:DF26"/>
    <mergeCell ref="DV18:DZ18"/>
    <mergeCell ref="DV20:DZ20"/>
    <mergeCell ref="DL18:DP18"/>
    <mergeCell ref="DL19:DP19"/>
    <mergeCell ref="DL21:DP21"/>
    <mergeCell ref="DV19:DZ19"/>
    <mergeCell ref="Z17:AD17"/>
    <mergeCell ref="CW24:DA24"/>
    <mergeCell ref="CR25:CV25"/>
    <mergeCell ref="CW25:DA25"/>
    <mergeCell ref="CM19:CQ19"/>
    <mergeCell ref="CR19:CV19"/>
    <mergeCell ref="BS19:BW19"/>
    <mergeCell ref="DG18:DK18"/>
    <mergeCell ref="CM18:CQ18"/>
    <mergeCell ref="CR20:CV20"/>
    <mergeCell ref="BS18:BW18"/>
    <mergeCell ref="DB21:DF21"/>
    <mergeCell ref="BS20:BW20"/>
    <mergeCell ref="DG20:DK20"/>
    <mergeCell ref="U13:Y13"/>
    <mergeCell ref="U14:Y14"/>
    <mergeCell ref="U15:Y15"/>
    <mergeCell ref="U16:Y16"/>
    <mergeCell ref="U17:Y17"/>
    <mergeCell ref="U18:Y18"/>
    <mergeCell ref="U19:Y19"/>
    <mergeCell ref="U20:Y20"/>
    <mergeCell ref="U21:Y21"/>
    <mergeCell ref="EZ26:FD26"/>
    <mergeCell ref="EZ27:FD27"/>
    <mergeCell ref="EK23:EO23"/>
    <mergeCell ref="EK24:EO24"/>
    <mergeCell ref="EZ28:FD28"/>
    <mergeCell ref="EZ29:FD29"/>
    <mergeCell ref="EK28:EO28"/>
    <mergeCell ref="EZ32:FD32"/>
    <mergeCell ref="DV25:DZ25"/>
    <mergeCell ref="EZ31:FD31"/>
    <mergeCell ref="EZ30:FD30"/>
    <mergeCell ref="EK31:EO31"/>
    <mergeCell ref="EK32:EO32"/>
    <mergeCell ref="EK30:EO30"/>
    <mergeCell ref="DV27:DZ27"/>
    <mergeCell ref="DV28:DZ28"/>
    <mergeCell ref="DV29:DZ29"/>
    <mergeCell ref="EA32:EE32"/>
    <mergeCell ref="EA31:EE31"/>
    <mergeCell ref="EA30:EE30"/>
    <mergeCell ref="EA29:EE29"/>
    <mergeCell ref="EA24:EE24"/>
    <mergeCell ref="EA25:EE25"/>
    <mergeCell ref="EA26:EE26"/>
    <mergeCell ref="CC37:CG37"/>
    <mergeCell ref="EA37:EE37"/>
    <mergeCell ref="EZ34:FD34"/>
    <mergeCell ref="F34:J34"/>
    <mergeCell ref="P34:T34"/>
    <mergeCell ref="AO34:AS34"/>
    <mergeCell ref="BX34:CB34"/>
    <mergeCell ref="CR34:CV34"/>
    <mergeCell ref="CW34:DA34"/>
    <mergeCell ref="F35:J35"/>
    <mergeCell ref="DL35:DP35"/>
    <mergeCell ref="BX35:CB35"/>
    <mergeCell ref="CR35:CV35"/>
    <mergeCell ref="CW35:DA35"/>
    <mergeCell ref="DV35:DZ35"/>
    <mergeCell ref="AE35:AI35"/>
    <mergeCell ref="AE34:AI34"/>
    <mergeCell ref="CM35:CQ35"/>
    <mergeCell ref="BI34:BM34"/>
    <mergeCell ref="EZ35:FD35"/>
    <mergeCell ref="BI35:BM35"/>
    <mergeCell ref="CC34:CG34"/>
    <mergeCell ref="CC35:CG35"/>
    <mergeCell ref="AE36:AI36"/>
    <mergeCell ref="BS36:BW36"/>
    <mergeCell ref="DL36:DP36"/>
    <mergeCell ref="CH36:CL36"/>
    <mergeCell ref="CM36:CQ36"/>
    <mergeCell ref="CR36:CV36"/>
    <mergeCell ref="CW36:DA36"/>
    <mergeCell ref="DV36:DZ36"/>
    <mergeCell ref="EZ36:FD36"/>
    <mergeCell ref="CC36:CG36"/>
    <mergeCell ref="EF8:EJ8"/>
    <mergeCell ref="EF9:EJ9"/>
    <mergeCell ref="EF10:EJ10"/>
    <mergeCell ref="EF11:EJ11"/>
    <mergeCell ref="Z37:AD37"/>
    <mergeCell ref="BS37:BW37"/>
    <mergeCell ref="CH37:CL37"/>
    <mergeCell ref="CM37:CQ37"/>
    <mergeCell ref="CR37:CV37"/>
    <mergeCell ref="CW37:DA37"/>
    <mergeCell ref="DV37:DZ37"/>
    <mergeCell ref="Z35:AD35"/>
    <mergeCell ref="DV34:DZ34"/>
    <mergeCell ref="DL27:DP27"/>
    <mergeCell ref="DL28:DP28"/>
    <mergeCell ref="CW27:DA27"/>
    <mergeCell ref="CR27:CV27"/>
    <mergeCell ref="CR30:CV30"/>
    <mergeCell ref="CW30:DA30"/>
    <mergeCell ref="AO20:AS20"/>
    <mergeCell ref="DV21:DZ21"/>
    <mergeCell ref="DG21:DK21"/>
    <mergeCell ref="DG19:DK19"/>
    <mergeCell ref="DL20:DP20"/>
    <mergeCell ref="FE15:FI15"/>
    <mergeCell ref="FE16:FI16"/>
    <mergeCell ref="FE17:FI17"/>
    <mergeCell ref="FE18:FI18"/>
    <mergeCell ref="FE19:FI19"/>
    <mergeCell ref="FE20:FI20"/>
    <mergeCell ref="FE21:FI21"/>
    <mergeCell ref="FE22:FI22"/>
    <mergeCell ref="FE23:FI23"/>
    <mergeCell ref="FE8:FI8"/>
    <mergeCell ref="FE9:FI9"/>
    <mergeCell ref="EA8:EE8"/>
    <mergeCell ref="EA9:EE9"/>
    <mergeCell ref="EA33:EE33"/>
    <mergeCell ref="EA34:EE34"/>
    <mergeCell ref="EA35:EE35"/>
    <mergeCell ref="EA36:EE36"/>
    <mergeCell ref="EA10:EE10"/>
    <mergeCell ref="EA11:EE11"/>
    <mergeCell ref="EA12:EE12"/>
    <mergeCell ref="EA13:EE13"/>
    <mergeCell ref="EA14:EE14"/>
    <mergeCell ref="EA15:EE15"/>
    <mergeCell ref="EA16:EE16"/>
    <mergeCell ref="EA17:EE17"/>
    <mergeCell ref="EA18:EE18"/>
    <mergeCell ref="EA19:EE19"/>
    <mergeCell ref="EA20:EE20"/>
    <mergeCell ref="FE10:FI10"/>
    <mergeCell ref="FE11:FI11"/>
    <mergeCell ref="FE12:FI12"/>
    <mergeCell ref="FE13:FI13"/>
    <mergeCell ref="FE14:FI14"/>
    <mergeCell ref="EA21:EE21"/>
    <mergeCell ref="EA22:EE22"/>
    <mergeCell ref="EA23:EE23"/>
    <mergeCell ref="EA27:EE27"/>
    <mergeCell ref="EA28:EE28"/>
    <mergeCell ref="BI39:BM39"/>
    <mergeCell ref="DL39:DP39"/>
    <mergeCell ref="FE32:FI32"/>
    <mergeCell ref="FE33:FI33"/>
    <mergeCell ref="FE34:FI34"/>
    <mergeCell ref="FE35:FI35"/>
    <mergeCell ref="FE36:FI36"/>
    <mergeCell ref="FE38:FI38"/>
    <mergeCell ref="FE24:FI24"/>
    <mergeCell ref="FE25:FI25"/>
    <mergeCell ref="FE26:FI26"/>
    <mergeCell ref="FE27:FI27"/>
    <mergeCell ref="FE28:FI28"/>
    <mergeCell ref="FE29:FI29"/>
    <mergeCell ref="FE37:FI37"/>
    <mergeCell ref="FE30:FI30"/>
    <mergeCell ref="FE31:FI31"/>
    <mergeCell ref="EZ37:FD37"/>
    <mergeCell ref="DL37:DP37"/>
    <mergeCell ref="CW40:DA40"/>
    <mergeCell ref="DV40:DZ40"/>
    <mergeCell ref="DQ40:DU40"/>
    <mergeCell ref="EZ40:FD40"/>
    <mergeCell ref="Z40:AD40"/>
    <mergeCell ref="AJ40:AN40"/>
    <mergeCell ref="AO40:AS40"/>
    <mergeCell ref="AY40:BC40"/>
    <mergeCell ref="BD40:BH40"/>
    <mergeCell ref="BS40:BW40"/>
    <mergeCell ref="BX40:CB40"/>
    <mergeCell ref="CH40:CL40"/>
    <mergeCell ref="CM40:CQ40"/>
    <mergeCell ref="DL40:DP40"/>
    <mergeCell ref="CW41:DA41"/>
    <mergeCell ref="DL41:DP41"/>
    <mergeCell ref="DQ41:DU41"/>
    <mergeCell ref="DV41:DZ41"/>
    <mergeCell ref="EZ41:FD41"/>
    <mergeCell ref="F41:J41"/>
    <mergeCell ref="Z41:AD41"/>
    <mergeCell ref="AJ41:AN41"/>
    <mergeCell ref="AO41:AS41"/>
    <mergeCell ref="AY41:BC41"/>
    <mergeCell ref="BD41:BH41"/>
    <mergeCell ref="BX41:CB41"/>
    <mergeCell ref="CH41:CL41"/>
    <mergeCell ref="CM41:CQ41"/>
  </mergeCells>
  <phoneticPr fontId="2" type="noConversion"/>
  <printOptions horizontalCentered="1" verticalCentered="1" gridLines="1"/>
  <pageMargins left="0.25" right="0.25" top="0.25" bottom="0.25" header="0.25" footer="0.25"/>
  <pageSetup scale="10" orientation="portrait"/>
  <headerFooter alignWithMargins="0">
    <oddHeader>&amp;C&amp;"Agency FB,Bold"&amp;112UTICA COMETS</oddHeader>
    <oddFooter>&amp;L&amp;G&amp;C&amp;"Arial,Bold Italic"&amp;48Member of the American Hockey League since 2013&amp;R&amp;G</oddFooter>
  </headerFooter>
  <colBreaks count="4" manualBreakCount="4">
    <brk id="35" max="84" man="1"/>
    <brk id="65" max="84" man="1"/>
    <brk id="95" max="84" man="1"/>
    <brk id="125" max="84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Team Game-by-Game</vt:lpstr>
      <vt:lpstr>Team Breakdowns</vt:lpstr>
      <vt:lpstr>Shots-Goals For</vt:lpstr>
      <vt:lpstr>Shots-Goals Against </vt:lpstr>
      <vt:lpstr>Goal-Scoring Breakdown</vt:lpstr>
      <vt:lpstr>Comets vs. Opponents (Season)</vt:lpstr>
      <vt:lpstr>All-Time Highs &amp; Lows</vt:lpstr>
      <vt:lpstr>Year Highs &amp; Lows</vt:lpstr>
      <vt:lpstr>Player Game-by-Game</vt:lpstr>
      <vt:lpstr>Goalie Game-by-Game</vt:lpstr>
      <vt:lpstr>Shootout Stats</vt:lpstr>
      <vt:lpstr>Current Player Streaks</vt:lpstr>
      <vt:lpstr>2017-18 Transactions</vt:lpstr>
    </vt:vector>
  </TitlesOfParts>
  <Company>Peoria Rivermen Hockey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Burke</dc:creator>
  <cp:lastModifiedBy>Nick Mecca</cp:lastModifiedBy>
  <cp:lastPrinted>2017-12-28T16:24:53Z</cp:lastPrinted>
  <dcterms:created xsi:type="dcterms:W3CDTF">2005-10-26T22:18:46Z</dcterms:created>
  <dcterms:modified xsi:type="dcterms:W3CDTF">2018-01-06T03:27:55Z</dcterms:modified>
</cp:coreProperties>
</file>